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GA\2018A_Ene_Jun\Capstone\icom5047\public_html\spring18\documents\HH3finalreport\"/>
    </mc:Choice>
  </mc:AlternateContent>
  <xr:revisionPtr revIDLastSave="0" documentId="8_{DF7077AD-296F-439D-AD2A-B10B6EF15783}" xr6:coauthVersionLast="28" xr6:coauthVersionMax="28" xr10:uidLastSave="{00000000-0000-0000-0000-000000000000}"/>
  <bookViews>
    <workbookView xWindow="0" yWindow="0" windowWidth="20490" windowHeight="7680" xr2:uid="{00000000-000D-0000-FFFF-FFFF00000000}"/>
  </bookViews>
  <sheets>
    <sheet name="Final Report Evaluation" sheetId="4" r:id="rId1"/>
    <sheet name="Course Outcomes" sheetId="7" r:id="rId2"/>
  </sheets>
  <definedNames>
    <definedName name="_xlnm.Print_Area" localSheetId="0">'Final Report Evaluation'!$A$1:$G$142</definedName>
    <definedName name="_xlnm.Print_Titles" localSheetId="0">'Final Report Evaluation'!$1:$5</definedName>
  </definedNames>
  <calcPr calcId="171027"/>
</workbook>
</file>

<file path=xl/calcChain.xml><?xml version="1.0" encoding="utf-8"?>
<calcChain xmlns="http://schemas.openxmlformats.org/spreadsheetml/2006/main">
  <c r="E67" i="4" l="1"/>
  <c r="E104" i="4" s="1"/>
  <c r="D103" i="4"/>
  <c r="C103" i="4"/>
  <c r="D102" i="4"/>
  <c r="C102" i="4"/>
  <c r="D99" i="4"/>
  <c r="D96" i="4" s="1"/>
  <c r="C99" i="4"/>
  <c r="D98" i="4"/>
  <c r="C98" i="4"/>
  <c r="D101" i="4"/>
  <c r="D97" i="4"/>
  <c r="C101" i="4"/>
  <c r="C97" i="4"/>
  <c r="D100" i="4" l="1"/>
  <c r="C100" i="4"/>
  <c r="C96" i="4"/>
  <c r="D114" i="4" l="1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95" i="4"/>
  <c r="C95" i="4"/>
  <c r="H95" i="4" s="1"/>
  <c r="D94" i="4"/>
  <c r="C94" i="4"/>
  <c r="D91" i="4"/>
  <c r="C91" i="4"/>
  <c r="D92" i="4"/>
  <c r="C92" i="4"/>
  <c r="D86" i="4"/>
  <c r="C86" i="4"/>
  <c r="D89" i="4"/>
  <c r="C89" i="4"/>
  <c r="D88" i="4"/>
  <c r="C88" i="4"/>
  <c r="D87" i="4"/>
  <c r="C87" i="4"/>
  <c r="H87" i="4" s="1"/>
  <c r="D10" i="7" s="1"/>
  <c r="D85" i="4"/>
  <c r="C85" i="4"/>
  <c r="D83" i="4"/>
  <c r="C83" i="4"/>
  <c r="D82" i="4"/>
  <c r="C82" i="4"/>
  <c r="D81" i="4"/>
  <c r="C81" i="4"/>
  <c r="H81" i="4" s="1"/>
  <c r="D79" i="4"/>
  <c r="C79" i="4"/>
  <c r="D78" i="4"/>
  <c r="C78" i="4"/>
  <c r="C76" i="4"/>
  <c r="H76" i="4" s="1"/>
  <c r="D4" i="7" s="1"/>
  <c r="D76" i="4"/>
  <c r="D75" i="4"/>
  <c r="C75" i="4"/>
  <c r="H75" i="4" s="1"/>
  <c r="D73" i="4"/>
  <c r="C73" i="4"/>
  <c r="H73" i="4" s="1"/>
  <c r="D71" i="4"/>
  <c r="C71" i="4"/>
  <c r="H71" i="4" s="1"/>
  <c r="D69" i="4"/>
  <c r="C69" i="4"/>
  <c r="H69" i="4" s="1"/>
  <c r="C63" i="4"/>
  <c r="D63" i="4"/>
  <c r="D62" i="4"/>
  <c r="C62" i="4"/>
  <c r="D65" i="4"/>
  <c r="C65" i="4"/>
  <c r="D64" i="4"/>
  <c r="C64" i="4"/>
  <c r="D60" i="4"/>
  <c r="C60" i="4"/>
  <c r="D59" i="4"/>
  <c r="C59" i="4"/>
  <c r="D58" i="4"/>
  <c r="C58" i="4"/>
  <c r="D57" i="4"/>
  <c r="C57" i="4"/>
  <c r="D55" i="4"/>
  <c r="C55" i="4"/>
  <c r="D54" i="4"/>
  <c r="C54" i="4"/>
  <c r="D46" i="4"/>
  <c r="C46" i="4"/>
  <c r="D52" i="4"/>
  <c r="C52" i="4"/>
  <c r="D51" i="4"/>
  <c r="C51" i="4"/>
  <c r="D50" i="4"/>
  <c r="C50" i="4"/>
  <c r="D49" i="4"/>
  <c r="C49" i="4"/>
  <c r="H49" i="4" s="1"/>
  <c r="D9" i="7" s="1"/>
  <c r="D48" i="4"/>
  <c r="C48" i="4"/>
  <c r="H48" i="4" s="1"/>
  <c r="D45" i="4"/>
  <c r="C45" i="4"/>
  <c r="D43" i="4"/>
  <c r="C43" i="4"/>
  <c r="D42" i="4"/>
  <c r="C42" i="4"/>
  <c r="D41" i="4"/>
  <c r="C41" i="4"/>
  <c r="H41" i="4" s="1"/>
  <c r="D40" i="4"/>
  <c r="C40" i="4"/>
  <c r="D39" i="4"/>
  <c r="C39" i="4"/>
  <c r="D37" i="4"/>
  <c r="C37" i="4"/>
  <c r="D36" i="4"/>
  <c r="C36" i="4"/>
  <c r="D35" i="4"/>
  <c r="C35" i="4"/>
  <c r="H35" i="4" s="1"/>
  <c r="D34" i="4"/>
  <c r="C34" i="4"/>
  <c r="D33" i="4"/>
  <c r="C33" i="4"/>
  <c r="D32" i="4"/>
  <c r="C32" i="4"/>
  <c r="D31" i="4"/>
  <c r="C31" i="4"/>
  <c r="D30" i="4"/>
  <c r="C30" i="4"/>
  <c r="D28" i="4"/>
  <c r="C28" i="4"/>
  <c r="H28" i="4" s="1"/>
  <c r="D27" i="4"/>
  <c r="C27" i="4"/>
  <c r="H27" i="4" s="1"/>
  <c r="D26" i="4"/>
  <c r="C26" i="4"/>
  <c r="D25" i="4"/>
  <c r="C25" i="4"/>
  <c r="D18" i="4"/>
  <c r="D19" i="4"/>
  <c r="D20" i="4"/>
  <c r="D21" i="4"/>
  <c r="C18" i="4"/>
  <c r="C19" i="4"/>
  <c r="C20" i="4"/>
  <c r="C21" i="4"/>
  <c r="D17" i="4"/>
  <c r="C17" i="4"/>
  <c r="H82" i="4" l="1"/>
  <c r="H91" i="4"/>
  <c r="D8" i="7" s="1"/>
  <c r="H17" i="4"/>
  <c r="H78" i="4"/>
  <c r="D5" i="7"/>
  <c r="H108" i="4"/>
  <c r="H54" i="4"/>
  <c r="H31" i="4"/>
  <c r="H45" i="4"/>
  <c r="H25" i="4"/>
  <c r="H39" i="4"/>
  <c r="D3" i="7" s="1"/>
  <c r="H57" i="4"/>
  <c r="H85" i="4"/>
  <c r="D6" i="7" s="1"/>
  <c r="H62" i="4"/>
  <c r="H63" i="4"/>
  <c r="H59" i="4"/>
  <c r="H50" i="4"/>
  <c r="G9" i="7" s="1"/>
  <c r="H32" i="4"/>
  <c r="H30" i="4"/>
  <c r="D56" i="4"/>
  <c r="C24" i="4"/>
  <c r="D38" i="4"/>
  <c r="C44" i="4"/>
  <c r="C47" i="4"/>
  <c r="C53" i="4"/>
  <c r="C84" i="4"/>
  <c r="D84" i="4"/>
  <c r="D61" i="4"/>
  <c r="C61" i="4"/>
  <c r="C56" i="4"/>
  <c r="C38" i="4"/>
  <c r="C29" i="4"/>
  <c r="C16" i="4"/>
  <c r="D107" i="4"/>
  <c r="C107" i="4"/>
  <c r="C115" i="4" s="1"/>
  <c r="D12" i="7" l="1"/>
  <c r="D11" i="7"/>
  <c r="D7" i="7"/>
  <c r="D2" i="7"/>
  <c r="D72" i="4"/>
  <c r="D70" i="4"/>
  <c r="D68" i="4"/>
  <c r="D80" i="4" l="1"/>
  <c r="C77" i="4"/>
  <c r="C80" i="4"/>
  <c r="D77" i="4"/>
  <c r="E115" i="4" l="1"/>
  <c r="D16" i="4"/>
  <c r="D24" i="4"/>
  <c r="D29" i="4"/>
  <c r="D44" i="4"/>
  <c r="D47" i="4"/>
  <c r="D53" i="4"/>
  <c r="D115" i="4"/>
  <c r="E116" i="4" l="1"/>
  <c r="C70" i="4"/>
  <c r="C72" i="4"/>
  <c r="C68" i="4"/>
  <c r="C93" i="4"/>
  <c r="C90" i="4"/>
  <c r="D90" i="4"/>
  <c r="D93" i="4"/>
  <c r="C74" i="4"/>
  <c r="D74" i="4"/>
  <c r="D67" i="4" l="1"/>
  <c r="C67" i="4"/>
  <c r="C104" i="4" s="1"/>
  <c r="C116" i="4" s="1"/>
  <c r="D104" i="4" l="1"/>
  <c r="D116" i="4" s="1"/>
</calcChain>
</file>

<file path=xl/sharedStrings.xml><?xml version="1.0" encoding="utf-8"?>
<sst xmlns="http://schemas.openxmlformats.org/spreadsheetml/2006/main" count="249" uniqueCount="172">
  <si>
    <t>University of Puerto Rico - Mayagüez Campus</t>
  </si>
  <si>
    <t>School of Engineering</t>
  </si>
  <si>
    <t>Department of Electrical and Computer Engineering</t>
  </si>
  <si>
    <t>Course</t>
  </si>
  <si>
    <t>Section</t>
  </si>
  <si>
    <t>Semester</t>
  </si>
  <si>
    <t>Date</t>
  </si>
  <si>
    <t>Name of Team</t>
  </si>
  <si>
    <t>Name of Evaluator</t>
  </si>
  <si>
    <t>Category</t>
  </si>
  <si>
    <t>Point Value [0..5]</t>
  </si>
  <si>
    <t>% Weight</t>
  </si>
  <si>
    <t>Comments</t>
  </si>
  <si>
    <t>Gives a brief and effective high-level description of system</t>
  </si>
  <si>
    <t>Summarizes deliverables and products as related to objectives and specs</t>
  </si>
  <si>
    <t>Presents actual or potential customers/market</t>
  </si>
  <si>
    <t>Presents and analizes relevant and current literature related to all aspects of the project</t>
  </si>
  <si>
    <t>Presents the organization of the team and any adjustments needed during the project</t>
  </si>
  <si>
    <t>Describes and justifies changes in schedule</t>
  </si>
  <si>
    <t>Describes contingency measures for changes in schedule</t>
  </si>
  <si>
    <t>Identifies competitors and how the system compares with competition</t>
  </si>
  <si>
    <t>Presents and analyzes the legal aspects of the project</t>
  </si>
  <si>
    <t>Presents and analyzes the social aspects of the project</t>
  </si>
  <si>
    <t>Presents conclusions of project as related to methods and approach</t>
  </si>
  <si>
    <t>Presents conclusions of project as related to technical, economic, market, ethical, legal, environmental and social aspects</t>
  </si>
  <si>
    <t>Bibliographic References</t>
  </si>
  <si>
    <t>Appendices</t>
  </si>
  <si>
    <t>Subtotal</t>
  </si>
  <si>
    <t>Overall Document form and style</t>
  </si>
  <si>
    <t>Final report has a professional style and presentation</t>
  </si>
  <si>
    <t>Document is well organized and includes a table of contents, list of figures, list of tables</t>
  </si>
  <si>
    <t>Documents uses correct grammar and composition</t>
  </si>
  <si>
    <t>Uses adequate language and vocabulary variety</t>
  </si>
  <si>
    <t>Uses argumentation or bibliographic references to support statements</t>
  </si>
  <si>
    <t>Document is clear and concise</t>
  </si>
  <si>
    <t>Final Report Evaluation</t>
  </si>
  <si>
    <t>Summarizes budget analysis with final expenditure</t>
  </si>
  <si>
    <t>Presents an account of the activities in the project</t>
  </si>
  <si>
    <t>Project Title</t>
  </si>
  <si>
    <t>Yes</t>
  </si>
  <si>
    <t>No</t>
  </si>
  <si>
    <t>Describes the Design Criteria used in the project, and how they were applied</t>
  </si>
  <si>
    <t>Analyzes the minimum/recommended requirements of HW and/or SW for the system to run properly (Full details may go in an appendix if necessary)</t>
  </si>
  <si>
    <r>
      <t xml:space="preserve">Describes and analizes actual expenditure </t>
    </r>
    <r>
      <rPr>
        <sz val="12"/>
        <color rgb="FFFF0000"/>
        <rFont val="Times New Roman"/>
        <family val="1"/>
      </rPr>
      <t>(Detailed calculations should be in an appendix)</t>
    </r>
  </si>
  <si>
    <r>
      <t xml:space="preserve">Describes the design/implementation/testing process and tools and how they were used </t>
    </r>
    <r>
      <rPr>
        <sz val="12"/>
        <color rgb="FFFF0000"/>
        <rFont val="Times New Roman"/>
        <family val="1"/>
      </rPr>
      <t>(Detailed calculations, simulation results - when used -, schematics and other documentation diagrams should be in the appendix)</t>
    </r>
  </si>
  <si>
    <t>Executive summary (1 page, no page number)</t>
  </si>
  <si>
    <t>1. Introduction</t>
  </si>
  <si>
    <t>2. Design Criteria and Specifications</t>
  </si>
  <si>
    <t>3. Methods and approach to the solution</t>
  </si>
  <si>
    <t>4. Market Overview</t>
  </si>
  <si>
    <t>6. Budget Analysis</t>
  </si>
  <si>
    <t>7. Conclusions and Future Work</t>
  </si>
  <si>
    <t>Concise and clear</t>
  </si>
  <si>
    <t>Wordy but complete</t>
  </si>
  <si>
    <t>Point value scale for descriptions</t>
  </si>
  <si>
    <t>Lacking some relevant aspects</t>
  </si>
  <si>
    <t>Lacking many relevant aspects</t>
  </si>
  <si>
    <t>No information</t>
  </si>
  <si>
    <t>Point value scale for ternary choices</t>
  </si>
  <si>
    <t>Not consistently or partially</t>
  </si>
  <si>
    <t>Point value scale for binary choices</t>
  </si>
  <si>
    <t>Point value scale for lists</t>
  </si>
  <si>
    <t>Identifies or lists all</t>
  </si>
  <si>
    <t>Identifies or lists most</t>
  </si>
  <si>
    <t>Identifies or lists some</t>
  </si>
  <si>
    <t>Misses most</t>
  </si>
  <si>
    <t>No Information</t>
  </si>
  <si>
    <t>Assessment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</si>
  <si>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</si>
  <si>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</si>
  <si>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</si>
  <si>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</si>
  <si>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</si>
  <si>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</si>
  <si>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</si>
  <si>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</si>
  <si>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</si>
  <si>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</si>
  <si>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</si>
  <si>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Grade Percent</t>
  </si>
  <si>
    <t>Score [0..4]</t>
  </si>
  <si>
    <t>Title page has university, department, title, logo, names and date</t>
  </si>
  <si>
    <t>Summarizes delays, difficulties, problems and contingency measures necessary to overcome them</t>
  </si>
  <si>
    <t>Main Body of the Report (15 pages maximum)</t>
  </si>
  <si>
    <t>Reviews problem description and project objectives and when necessary describes changes and updates with respect to the proposal</t>
  </si>
  <si>
    <t>Presents the organization of the rest of the report giving a brief description of each section</t>
  </si>
  <si>
    <t>Summarizes the system requirements (Full system requirements, if lengthy should go in an optional appendix)</t>
  </si>
  <si>
    <r>
      <t xml:space="preserve">Summarizes the system specifications as related to system requirements </t>
    </r>
    <r>
      <rPr>
        <sz val="12"/>
        <color rgb="FFFF0000"/>
        <rFont val="Times New Roman"/>
        <family val="1"/>
      </rPr>
      <t>(Full system specs should go  in an appendix)</t>
    </r>
  </si>
  <si>
    <r>
      <t xml:space="preserve">Analyzes alternatives using the design criteria to meet the requirements and specifications </t>
    </r>
    <r>
      <rPr>
        <sz val="12"/>
        <color rgb="FFFF0000"/>
        <rFont val="Times New Roman"/>
        <family val="1"/>
      </rPr>
      <t>(Detailed comparison tables should be in an appendix)</t>
    </r>
  </si>
  <si>
    <r>
      <t xml:space="preserve">Presents and describes system architecture describing interfaces between components </t>
    </r>
    <r>
      <rPr>
        <sz val="12"/>
        <color rgb="FFFF0000"/>
        <rFont val="Times New Roman"/>
        <family val="1"/>
      </rPr>
      <t>(An appendix is required for detailed interfaces documentation)</t>
    </r>
  </si>
  <si>
    <r>
      <t xml:space="preserve">Analyzes the constraints, limitations and difficulties during the design, implementation and integration of the system, how they were solved, and how they affected system specs </t>
    </r>
    <r>
      <rPr>
        <sz val="12"/>
        <color rgb="FFFF0000"/>
        <rFont val="Times New Roman"/>
        <family val="1"/>
      </rPr>
      <t>(All changes should be documented in an appendix. Change request forms should be included)</t>
    </r>
  </si>
  <si>
    <t>Includes and cites all standards used</t>
  </si>
  <si>
    <r>
      <t xml:space="preserve">Summarizes how the specs of the system were tested and validated </t>
    </r>
    <r>
      <rPr>
        <sz val="12"/>
        <color rgb="FFFF0000"/>
        <rFont val="Times New Roman"/>
        <family val="1"/>
      </rPr>
      <t>(The testing plan, and test results should go in an appendix)</t>
    </r>
  </si>
  <si>
    <t>Presents current and potential system users and customers</t>
  </si>
  <si>
    <t>Summarizes the technical results of the project</t>
  </si>
  <si>
    <t>Describes lessons learned from difficulties and successes of the project</t>
  </si>
  <si>
    <t>A. Glossary</t>
  </si>
  <si>
    <t>B. User Requirements</t>
  </si>
  <si>
    <t>Lists all the user requirements agreed with client</t>
  </si>
  <si>
    <t>C. System Specifications</t>
  </si>
  <si>
    <t>Lists all the system specifications</t>
  </si>
  <si>
    <t>D. Analysis of Alternatives</t>
  </si>
  <si>
    <t>Defines criteria and describes constraints for analysis of alternatives</t>
  </si>
  <si>
    <t>Presents spreadsheets or tables with comparison of alternatives</t>
  </si>
  <si>
    <t>E. System Architecture and interfaces</t>
  </si>
  <si>
    <t>Presents detailed diagrams with system architecture</t>
  </si>
  <si>
    <t>Presents detailed interfaces documentation</t>
  </si>
  <si>
    <t>F. Design Documentation</t>
  </si>
  <si>
    <t>Presents detailed design criteria, constraints, standards, and calculations</t>
  </si>
  <si>
    <t>Presents detailed schematics and diagrams</t>
  </si>
  <si>
    <t>G. Testing Plan</t>
  </si>
  <si>
    <t>Lists all the characteristics to be tested</t>
  </si>
  <si>
    <t>Lists the instruments and tools required for each test</t>
  </si>
  <si>
    <t>Lists the expected results for each characteristic to be tested</t>
  </si>
  <si>
    <t>H. Economic Analysis</t>
  </si>
  <si>
    <t>Presents spreadsheets with detailed comparison of actual expenditure against budget</t>
  </si>
  <si>
    <t xml:space="preserve">Analyzes expenditure and justifies any departures from the proposal </t>
  </si>
  <si>
    <t>I. Task Progress and Gantt Chart</t>
  </si>
  <si>
    <t>Links to Gantt chart (MS Project file)</t>
  </si>
  <si>
    <t>Gantt Chart shows percent completion for each task</t>
  </si>
  <si>
    <t>Lists and defines acronyms and terms of uncommon use</t>
  </si>
  <si>
    <t>Presents snapshots, photogrphas or other evidences of the system, its displays and user interfaces</t>
  </si>
  <si>
    <t>Describes the testing procedure for each specification or characteristic of the system</t>
  </si>
  <si>
    <t>Lists the actual results obtained for each system specification or characteristic tested</t>
  </si>
  <si>
    <t>Describes future work as related to additional features and system improvement</t>
  </si>
  <si>
    <t>Cites in the text the standards used</t>
  </si>
  <si>
    <t>Lists in the References section all the standards used</t>
  </si>
  <si>
    <t>5. Results, and impact of the project</t>
  </si>
  <si>
    <t>Compares and justifies final expenditure vs. Budget</t>
  </si>
  <si>
    <t>Cites in the text bibliographic, information and data sources</t>
  </si>
  <si>
    <t>Lists in the References section all the bibliographic, information and data sources</t>
  </si>
  <si>
    <t>Totals</t>
  </si>
  <si>
    <t>Identify, analyze, and solve a problem or opportunity for a computer engineering solution or innovation, and define the technical specifications with the users, clients or other stakeholders as needed.</t>
  </si>
  <si>
    <t>Organize teamwork, manage and control the project starting from the design of the work breakdown structure all the way to successful completion applying basic project management practices.</t>
  </si>
  <si>
    <t>Analyze, and evaluate alternatives in problem decomposition, system architecture and processes, and selection of components for the system to be designed.</t>
  </si>
  <si>
    <t>Design, implement, and test a system to solve the problem identified within economic, environmental, sustainability, health and safety, ethical, social, political and other appropriate constraints and standards.</t>
  </si>
  <si>
    <t>Design, conduct tests, and gather, analyze, and interpret data to validate that the solution meets all the specifications, constraints and standards.</t>
  </si>
  <si>
    <t>Write and present a project proposal and reports, elaborate detailed technical documentation for, and make practical demonstrations of the computer engineering solution for the problem identified and specified.</t>
  </si>
  <si>
    <t>Analyze, assess and evaluate the relevant impacts of the project such as ethical, environmental, economic, social, health and safety, and propose mitigation, or compensation measures when necessary</t>
  </si>
  <si>
    <t>Choose and use appropriate computer engineering tools for analysis, computer aided design, debugging, implementation, and testing of the system developed</t>
  </si>
  <si>
    <t>Investigate, and apply when appropriate, novel approaches, techniques, and technologies aiming for innovative solutions to the problem.</t>
  </si>
  <si>
    <t>Analyze the economic aspects of the project, from cost estimation, and budget elaboration, to cost analysis at project completion</t>
  </si>
  <si>
    <t>Map to Student Outcomes</t>
  </si>
  <si>
    <t xml:space="preserve">Secondary map to Students Outcomes </t>
  </si>
  <si>
    <t>Level of attainment</t>
  </si>
  <si>
    <t>Course outcome</t>
  </si>
  <si>
    <t>Course Outcome number</t>
  </si>
  <si>
    <t>Oucomes Average Attainment</t>
  </si>
  <si>
    <t>Make project-related decisions based on current literature, the state-of-the-art, available resources, and other appropriate constraints of the problem.</t>
  </si>
  <si>
    <t>Sections of Report</t>
  </si>
  <si>
    <t>App. D</t>
  </si>
  <si>
    <t>App. B, C, D, F</t>
  </si>
  <si>
    <t>App. G</t>
  </si>
  <si>
    <t>App. H</t>
  </si>
  <si>
    <t>Sec. 1, 2</t>
  </si>
  <si>
    <t>Sec. 3, App. I</t>
  </si>
  <si>
    <t>Ex. Summ, Sec. 1, 7, App. A, E, F, Overall</t>
  </si>
  <si>
    <t>Sec. 5</t>
  </si>
  <si>
    <t>Sec. 2, 4, Bibl.</t>
  </si>
  <si>
    <t>Sec. 1, 7, Bibl.</t>
  </si>
  <si>
    <t>Course Outcomes</t>
  </si>
  <si>
    <r>
      <t xml:space="preserve">Presents and analyzes the ethical aspects of the project </t>
    </r>
    <r>
      <rPr>
        <sz val="12"/>
        <color rgb="FFFF0000"/>
        <rFont val="Times New Roman"/>
        <family val="1"/>
      </rPr>
      <t>(Ethical analysis should go in an appendix)</t>
    </r>
  </si>
  <si>
    <r>
      <t xml:space="preserve">Presents and analyzes the environmental impact of the project </t>
    </r>
    <r>
      <rPr>
        <sz val="12"/>
        <color rgb="FFFF0000"/>
        <rFont val="Times New Roman"/>
        <family val="1"/>
      </rPr>
      <t>(Environmental impact assessment of the project should go in an appendix)</t>
    </r>
  </si>
  <si>
    <t>J. Ethical analysis of project</t>
  </si>
  <si>
    <t>K. Environmental Impact Assessment of project</t>
  </si>
  <si>
    <t>Identifies any ehtical conflicts of the project, the parties affected and alternative solutions</t>
  </si>
  <si>
    <t>Analyzes the solutions using the harm, reversibility and publicity techniques</t>
  </si>
  <si>
    <t>Takes a position or decides for an ethical solution, or if there is no conflict arguments why not</t>
  </si>
  <si>
    <t>Identifies natural resources or environmental factors, and the actions of the project that cause an impact on them</t>
  </si>
  <si>
    <t>Describes environmental, cultural, or social impacts - positive or negative - of the project and assesses the most significant impact</t>
  </si>
  <si>
    <t>Correctly formulates an environmental management measure</t>
  </si>
  <si>
    <t>Copyright © J. Fernando Vega Riveros, Nayda G. Santiago Santiabo 2013 (Updated Dec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</si>
</sst>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16"/>
      <color indexed="58"/>
      <name val="Times New Roman"/>
      <family val="1"/>
    </font>
    <font>
      <b/>
      <sz val="14"/>
      <color indexed="5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b/>
      <sz val="10"/>
      <name val="Arial"/>
    </font>
    <font>
      <sz val="12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lightDown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1" xfId="0" applyBorder="1"/>
    <xf numFmtId="0" fontId="9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13" fillId="0" borderId="0" xfId="0" applyFont="1"/>
    <xf numFmtId="0" fontId="6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0" fillId="0" borderId="0" xfId="0"/>
    <xf numFmtId="0" fontId="0" fillId="0" borderId="0" xfId="0" applyProtection="1"/>
    <xf numFmtId="2" fontId="6" fillId="0" borderId="1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 wrapText="1" indent="2"/>
      <protection locked="0"/>
    </xf>
    <xf numFmtId="0" fontId="10" fillId="0" borderId="1" xfId="0" applyFont="1" applyFill="1" applyBorder="1" applyAlignment="1" applyProtection="1">
      <alignment horizontal="left" wrapText="1" indent="2"/>
      <protection locked="0"/>
    </xf>
    <xf numFmtId="0" fontId="0" fillId="0" borderId="0" xfId="0" applyBorder="1" applyAlignment="1" applyProtection="1"/>
    <xf numFmtId="0" fontId="0" fillId="0" borderId="0" xfId="0" applyFill="1"/>
    <xf numFmtId="0" fontId="0" fillId="0" borderId="1" xfId="0" applyFill="1" applyBorder="1" applyAlignment="1" applyProtection="1"/>
    <xf numFmtId="9" fontId="6" fillId="0" borderId="1" xfId="0" applyNumberFormat="1" applyFont="1" applyBorder="1" applyProtection="1"/>
    <xf numFmtId="0" fontId="6" fillId="0" borderId="0" xfId="0" applyFont="1" applyFill="1"/>
    <xf numFmtId="0" fontId="8" fillId="3" borderId="1" xfId="0" applyFont="1" applyFill="1" applyBorder="1" applyAlignment="1" applyProtection="1">
      <alignment horizontal="left" wrapText="1" indent="1"/>
    </xf>
    <xf numFmtId="9" fontId="8" fillId="0" borderId="1" xfId="0" applyNumberFormat="1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horizontal="left" wrapText="1" indent="2"/>
    </xf>
    <xf numFmtId="0" fontId="0" fillId="3" borderId="1" xfId="0" applyFill="1" applyBorder="1" applyProtection="1"/>
    <xf numFmtId="0" fontId="8" fillId="0" borderId="1" xfId="0" applyFont="1" applyFill="1" applyBorder="1" applyAlignment="1" applyProtection="1">
      <alignment horizontal="left" wrapText="1" indent="1"/>
    </xf>
    <xf numFmtId="0" fontId="10" fillId="0" borderId="1" xfId="0" applyFont="1" applyFill="1" applyBorder="1" applyAlignment="1" applyProtection="1">
      <alignment horizontal="left" wrapText="1" indent="2"/>
    </xf>
    <xf numFmtId="0" fontId="12" fillId="0" borderId="5" xfId="0" applyFont="1" applyFill="1" applyBorder="1" applyAlignment="1" applyProtection="1">
      <alignment horizontal="center" wrapText="1"/>
    </xf>
    <xf numFmtId="9" fontId="6" fillId="3" borderId="1" xfId="0" applyNumberFormat="1" applyFont="1" applyFill="1" applyBorder="1" applyAlignment="1" applyProtection="1">
      <alignment horizontal="left" indent="1"/>
    </xf>
    <xf numFmtId="0" fontId="6" fillId="0" borderId="0" xfId="0" applyFont="1" applyProtection="1"/>
    <xf numFmtId="0" fontId="6" fillId="0" borderId="1" xfId="0" applyFont="1" applyBorder="1" applyAlignment="1" applyProtection="1">
      <alignment wrapText="1"/>
    </xf>
    <xf numFmtId="0" fontId="6" fillId="0" borderId="0" xfId="0" applyFont="1" applyBorder="1" applyAlignment="1" applyProtection="1"/>
    <xf numFmtId="0" fontId="11" fillId="0" borderId="1" xfId="0" applyFont="1" applyBorder="1" applyAlignment="1" applyProtection="1"/>
    <xf numFmtId="9" fontId="0" fillId="0" borderId="6" xfId="0" applyNumberFormat="1" applyBorder="1" applyProtection="1"/>
    <xf numFmtId="0" fontId="0" fillId="0" borderId="5" xfId="0" applyBorder="1" applyAlignment="1" applyProtection="1"/>
    <xf numFmtId="0" fontId="6" fillId="0" borderId="0" xfId="0" applyFont="1" applyBorder="1" applyAlignment="1" applyProtection="1">
      <alignment wrapText="1"/>
    </xf>
    <xf numFmtId="0" fontId="6" fillId="0" borderId="1" xfId="0" applyFont="1" applyBorder="1" applyAlignment="1" applyProtection="1"/>
    <xf numFmtId="9" fontId="13" fillId="0" borderId="1" xfId="0" applyNumberFormat="1" applyFont="1" applyBorder="1" applyProtection="1"/>
    <xf numFmtId="9" fontId="12" fillId="0" borderId="6" xfId="0" applyNumberFormat="1" applyFont="1" applyFill="1" applyBorder="1" applyAlignment="1" applyProtection="1">
      <alignment wrapText="1"/>
    </xf>
    <xf numFmtId="2" fontId="12" fillId="0" borderId="6" xfId="0" applyNumberFormat="1" applyFont="1" applyFill="1" applyBorder="1" applyAlignment="1" applyProtection="1">
      <alignment wrapText="1"/>
    </xf>
    <xf numFmtId="0" fontId="12" fillId="3" borderId="1" xfId="0" applyFont="1" applyFill="1" applyBorder="1" applyAlignment="1" applyProtection="1">
      <alignment horizontal="left" wrapText="1" indent="1"/>
    </xf>
    <xf numFmtId="0" fontId="17" fillId="0" borderId="0" xfId="0" applyFont="1"/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6" fillId="0" borderId="0" xfId="0" applyFont="1" applyBorder="1" applyProtection="1"/>
    <xf numFmtId="0" fontId="11" fillId="0" borderId="0" xfId="0" applyFont="1" applyBorder="1" applyAlignment="1" applyProtection="1"/>
    <xf numFmtId="9" fontId="0" fillId="0" borderId="0" xfId="0" applyNumberFormat="1" applyBorder="1" applyProtection="1"/>
    <xf numFmtId="0" fontId="0" fillId="0" borderId="0" xfId="0" applyBorder="1" applyProtection="1"/>
    <xf numFmtId="0" fontId="0" fillId="0" borderId="0" xfId="0" applyFill="1" applyBorder="1" applyAlignment="1" applyProtection="1"/>
    <xf numFmtId="0" fontId="11" fillId="0" borderId="1" xfId="0" applyFont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left" wrapText="1" indent="3"/>
    </xf>
    <xf numFmtId="0" fontId="10" fillId="0" borderId="5" xfId="0" applyFont="1" applyFill="1" applyBorder="1" applyAlignment="1" applyProtection="1">
      <alignment horizontal="left" wrapText="1" indent="2"/>
    </xf>
    <xf numFmtId="9" fontId="6" fillId="0" borderId="0" xfId="0" applyNumberFormat="1" applyFont="1" applyBorder="1" applyAlignment="1" applyProtection="1"/>
    <xf numFmtId="9" fontId="0" fillId="0" borderId="0" xfId="0" applyNumberFormat="1" applyProtection="1"/>
    <xf numFmtId="9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16" fillId="2" borderId="0" xfId="0" applyFont="1" applyFill="1" applyAlignment="1" applyProtection="1">
      <alignment wrapText="1"/>
    </xf>
    <xf numFmtId="9" fontId="16" fillId="2" borderId="0" xfId="0" applyNumberFormat="1" applyFont="1" applyFill="1" applyAlignment="1" applyProtection="1">
      <alignment wrapText="1"/>
    </xf>
    <xf numFmtId="0" fontId="16" fillId="2" borderId="0" xfId="0" applyFont="1" applyFill="1" applyAlignment="1" applyProtection="1">
      <alignment horizontal="center" wrapText="1"/>
    </xf>
    <xf numFmtId="0" fontId="8" fillId="0" borderId="1" xfId="0" applyFont="1" applyBorder="1" applyAlignment="1" applyProtection="1">
      <alignment horizontal="left" wrapText="1" indent="1"/>
    </xf>
    <xf numFmtId="0" fontId="9" fillId="0" borderId="1" xfId="0" applyFont="1" applyBorder="1" applyProtection="1"/>
    <xf numFmtId="9" fontId="9" fillId="0" borderId="1" xfId="0" applyNumberFormat="1" applyFont="1" applyBorder="1" applyProtection="1"/>
    <xf numFmtId="0" fontId="6" fillId="3" borderId="1" xfId="0" applyFont="1" applyFill="1" applyBorder="1" applyAlignment="1" applyProtection="1">
      <alignment horizontal="center"/>
    </xf>
    <xf numFmtId="9" fontId="10" fillId="0" borderId="1" xfId="0" applyNumberFormat="1" applyFont="1" applyBorder="1" applyAlignment="1" applyProtection="1">
      <alignment horizontal="left" wrapText="1" indent="2"/>
    </xf>
    <xf numFmtId="0" fontId="0" fillId="0" borderId="3" xfId="0" applyBorder="1" applyProtection="1"/>
    <xf numFmtId="0" fontId="0" fillId="0" borderId="3" xfId="0" applyBorder="1" applyAlignment="1" applyProtection="1">
      <alignment wrapText="1"/>
    </xf>
    <xf numFmtId="0" fontId="10" fillId="0" borderId="1" xfId="0" applyFont="1" applyBorder="1" applyAlignment="1" applyProtection="1">
      <alignment horizontal="left" wrapText="1" indent="3"/>
    </xf>
    <xf numFmtId="0" fontId="0" fillId="3" borderId="1" xfId="0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wrapText="1" indent="2"/>
    </xf>
    <xf numFmtId="9" fontId="10" fillId="0" borderId="3" xfId="0" applyNumberFormat="1" applyFont="1" applyFill="1" applyBorder="1" applyAlignment="1" applyProtection="1">
      <alignment horizontal="left" wrapText="1" indent="2"/>
    </xf>
    <xf numFmtId="0" fontId="0" fillId="0" borderId="6" xfId="0" applyBorder="1" applyAlignment="1" applyProtection="1">
      <alignment horizontal="center"/>
    </xf>
    <xf numFmtId="2" fontId="9" fillId="0" borderId="1" xfId="0" applyNumberFormat="1" applyFont="1" applyBorder="1" applyProtection="1"/>
    <xf numFmtId="0" fontId="7" fillId="2" borderId="1" xfId="0" applyFont="1" applyFill="1" applyBorder="1" applyAlignment="1" applyProtection="1">
      <alignment wrapText="1"/>
    </xf>
    <xf numFmtId="9" fontId="7" fillId="2" borderId="1" xfId="0" applyNumberFormat="1" applyFont="1" applyFill="1" applyBorder="1" applyAlignment="1" applyProtection="1">
      <alignment wrapText="1"/>
    </xf>
    <xf numFmtId="0" fontId="7" fillId="2" borderId="1" xfId="0" applyFont="1" applyFill="1" applyBorder="1" applyAlignment="1" applyProtection="1">
      <alignment horizontal="center" wrapText="1"/>
    </xf>
    <xf numFmtId="9" fontId="8" fillId="0" borderId="1" xfId="0" applyNumberFormat="1" applyFont="1" applyBorder="1" applyAlignment="1" applyProtection="1">
      <alignment horizontal="left" wrapText="1" indent="1"/>
    </xf>
    <xf numFmtId="9" fontId="6" fillId="0" borderId="1" xfId="0" applyNumberFormat="1" applyFont="1" applyBorder="1" applyAlignment="1" applyProtection="1">
      <alignment horizontal="left" indent="1"/>
    </xf>
    <xf numFmtId="9" fontId="8" fillId="0" borderId="1" xfId="0" applyNumberFormat="1" applyFont="1" applyFill="1" applyBorder="1" applyAlignment="1" applyProtection="1">
      <alignment horizontal="left" wrapText="1" indent="1"/>
    </xf>
    <xf numFmtId="2" fontId="6" fillId="0" borderId="1" xfId="0" applyNumberFormat="1" applyFont="1" applyBorder="1" applyProtection="1"/>
    <xf numFmtId="0" fontId="0" fillId="0" borderId="2" xfId="0" applyBorder="1" applyProtection="1"/>
    <xf numFmtId="9" fontId="0" fillId="0" borderId="2" xfId="0" applyNumberFormat="1" applyBorder="1" applyProtection="1"/>
    <xf numFmtId="0" fontId="10" fillId="0" borderId="1" xfId="0" applyFont="1" applyFill="1" applyBorder="1" applyAlignment="1" applyProtection="1">
      <alignment horizontal="left" wrapText="1" indent="3"/>
      <protection locked="0"/>
    </xf>
    <xf numFmtId="2" fontId="13" fillId="0" borderId="1" xfId="0" applyNumberFormat="1" applyFont="1" applyBorder="1" applyProtection="1"/>
    <xf numFmtId="164" fontId="9" fillId="0" borderId="1" xfId="0" applyNumberFormat="1" applyFont="1" applyBorder="1" applyAlignment="1" applyProtection="1">
      <alignment wrapText="1"/>
      <protection locked="0"/>
    </xf>
    <xf numFmtId="10" fontId="9" fillId="0" borderId="1" xfId="0" applyNumberFormat="1" applyFont="1" applyBorder="1" applyAlignment="1" applyProtection="1">
      <alignment wrapText="1"/>
      <protection locked="0"/>
    </xf>
    <xf numFmtId="10" fontId="0" fillId="0" borderId="1" xfId="0" applyNumberFormat="1" applyBorder="1" applyAlignment="1" applyProtection="1">
      <alignment wrapText="1"/>
      <protection locked="0"/>
    </xf>
    <xf numFmtId="9" fontId="12" fillId="0" borderId="1" xfId="0" applyNumberFormat="1" applyFont="1" applyFill="1" applyBorder="1" applyAlignment="1" applyProtection="1">
      <alignment horizontal="left" wrapText="1"/>
    </xf>
    <xf numFmtId="0" fontId="11" fillId="0" borderId="6" xfId="0" applyNumberFormat="1" applyFont="1" applyBorder="1" applyAlignment="1" applyProtection="1"/>
    <xf numFmtId="0" fontId="0" fillId="0" borderId="0" xfId="0" applyNumberFormat="1" applyBorder="1" applyAlignment="1" applyProtection="1"/>
    <xf numFmtId="0" fontId="6" fillId="0" borderId="0" xfId="0" applyNumberFormat="1" applyFont="1" applyBorder="1" applyAlignment="1" applyProtection="1">
      <alignment wrapText="1"/>
    </xf>
    <xf numFmtId="0" fontId="0" fillId="0" borderId="0" xfId="0" applyNumberFormat="1" applyProtection="1"/>
    <xf numFmtId="0" fontId="6" fillId="0" borderId="0" xfId="0" applyNumberFormat="1" applyFont="1" applyBorder="1" applyAlignment="1" applyProtection="1"/>
    <xf numFmtId="0" fontId="13" fillId="0" borderId="1" xfId="0" applyFont="1" applyBorder="1" applyAlignment="1" applyProtection="1">
      <alignment wrapText="1"/>
    </xf>
    <xf numFmtId="0" fontId="13" fillId="3" borderId="1" xfId="0" applyFont="1" applyFill="1" applyBorder="1" applyAlignment="1" applyProtection="1">
      <alignment horizontal="center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0" fontId="17" fillId="3" borderId="1" xfId="0" applyFont="1" applyFill="1" applyBorder="1" applyAlignment="1" applyProtection="1">
      <alignment horizontal="center"/>
    </xf>
    <xf numFmtId="9" fontId="11" fillId="0" borderId="1" xfId="0" applyNumberFormat="1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11" fillId="0" borderId="0" xfId="0" applyFont="1" applyAlignment="1">
      <alignment wrapText="1"/>
    </xf>
    <xf numFmtId="9" fontId="19" fillId="0" borderId="0" xfId="0" applyNumberFormat="1" applyFont="1"/>
    <xf numFmtId="9" fontId="19" fillId="0" borderId="0" xfId="0" applyNumberFormat="1" applyFont="1" applyFill="1"/>
    <xf numFmtId="0" fontId="16" fillId="0" borderId="1" xfId="0" applyNumberFormat="1" applyFont="1" applyBorder="1" applyAlignment="1">
      <alignment wrapText="1"/>
    </xf>
    <xf numFmtId="0" fontId="11" fillId="0" borderId="1" xfId="0" applyNumberFormat="1" applyFont="1" applyBorder="1" applyAlignment="1">
      <alignment wrapText="1"/>
    </xf>
    <xf numFmtId="0" fontId="0" fillId="0" borderId="0" xfId="0" applyNumberFormat="1"/>
    <xf numFmtId="0" fontId="0" fillId="0" borderId="1" xfId="0" applyNumberFormat="1" applyBorder="1" applyAlignment="1">
      <alignment wrapText="1"/>
    </xf>
    <xf numFmtId="0" fontId="0" fillId="0" borderId="1" xfId="0" applyNumberFormat="1" applyBorder="1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20" fillId="0" borderId="1" xfId="0" applyFont="1" applyBorder="1" applyAlignment="1">
      <alignment horizontal="left" wrapText="1" indent="2"/>
    </xf>
    <xf numFmtId="0" fontId="10" fillId="0" borderId="1" xfId="0" applyFont="1" applyBorder="1" applyAlignment="1">
      <alignment horizontal="left" wrapText="1" indent="2"/>
    </xf>
    <xf numFmtId="9" fontId="0" fillId="0" borderId="1" xfId="0" applyNumberFormat="1" applyFill="1" applyBorder="1" applyProtection="1"/>
    <xf numFmtId="0" fontId="11" fillId="0" borderId="0" xfId="0" applyFont="1" applyAlignment="1" applyProtection="1">
      <alignment horizontal="center"/>
    </xf>
    <xf numFmtId="0" fontId="8" fillId="0" borderId="6" xfId="0" applyFont="1" applyFill="1" applyBorder="1" applyAlignment="1" applyProtection="1">
      <alignment horizontal="left" wrapText="1" indent="2"/>
      <protection locked="0"/>
    </xf>
    <xf numFmtId="9" fontId="6" fillId="0" borderId="1" xfId="0" applyNumberFormat="1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wrapText="1"/>
    </xf>
    <xf numFmtId="0" fontId="8" fillId="0" borderId="5" xfId="0" applyFont="1" applyFill="1" applyBorder="1" applyAlignment="1" applyProtection="1">
      <alignment horizontal="left" wrapText="1" indent="1"/>
    </xf>
    <xf numFmtId="0" fontId="8" fillId="0" borderId="6" xfId="0" applyFont="1" applyFill="1" applyBorder="1" applyAlignment="1" applyProtection="1">
      <alignment horizontal="left" wrapText="1" indent="1"/>
    </xf>
    <xf numFmtId="0" fontId="12" fillId="0" borderId="5" xfId="0" applyFont="1" applyFill="1" applyBorder="1" applyAlignment="1" applyProtection="1">
      <alignment horizontal="left" wrapText="1"/>
    </xf>
    <xf numFmtId="0" fontId="12" fillId="0" borderId="6" xfId="0" applyFont="1" applyFill="1" applyBorder="1" applyAlignment="1" applyProtection="1">
      <alignment horizontal="left" wrapText="1"/>
    </xf>
    <xf numFmtId="0" fontId="6" fillId="0" borderId="3" xfId="0" applyFont="1" applyBorder="1" applyAlignment="1" applyProtection="1">
      <alignment horizontal="right"/>
      <protection locked="0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wrapText="1" indent="2"/>
    </xf>
    <xf numFmtId="0" fontId="0" fillId="0" borderId="0" xfId="0" applyProtection="1"/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9" defaultPivotStyle="PivotStyleLight16"/>
  <colors>
    <mruColors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3800475</xdr:colOff>
      <xdr:row>0</xdr:row>
      <xdr:rowOff>57150</xdr:rowOff>
    </xdr:from>
    <xdr:to>
      <xdr:col>6</xdr:col>
      <xdr:colOff>619125</xdr:colOff>
      <xdr:row>4</xdr:row>
      <xdr:rowOff>76200</xdr:rowOff>
    </xdr:to>
    <xdr:pic>
      <xdr:nvPicPr>
        <xdr:cNvPr id="1067" name="Picture 1" descr="RUM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57150"/>
          <a:ext cx="10001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2"/>
  <sheetViews>
    <sheetView tabSelected="1" topLeftCell="A83" zoomScale="90" zoomScaleNormal="90" workbookViewId="0">
      <selection activeCell="B114" sqref="B114"/>
    </sheetView>
  </sheetViews>
  <sheetFormatPr defaultRowHeight="12.75" x14ac:dyDescent="0.2"/>
  <cols>
    <col min="1" max="1" width="61.85546875" customWidth="1"/>
    <col min="2" max="2" width="28.5703125" style="11" customWidth="1"/>
    <col min="3" max="3" width="10.5703125" style="56" customWidth="1"/>
    <col min="4" max="4" width="10.140625" customWidth="1"/>
    <col min="5" max="5" width="10" customWidth="1"/>
    <col min="6" max="6" width="62.7109375" style="5" customWidth="1"/>
    <col min="7" max="7" width="15.140625" style="44" customWidth="1"/>
    <col min="8" max="8" width="13.140625" style="11" hidden="1" customWidth="1"/>
  </cols>
  <sheetData>
    <row r="1" spans="1:8" ht="20.25" x14ac:dyDescent="0.3">
      <c r="A1" s="132" t="s">
        <v>0</v>
      </c>
      <c r="B1" s="132"/>
      <c r="C1" s="132"/>
      <c r="D1" s="132"/>
      <c r="E1" s="132"/>
      <c r="F1" s="132"/>
      <c r="G1" s="132"/>
    </row>
    <row r="2" spans="1:8" ht="20.25" x14ac:dyDescent="0.3">
      <c r="A2" s="132" t="s">
        <v>1</v>
      </c>
      <c r="B2" s="132"/>
      <c r="C2" s="132"/>
      <c r="D2" s="132"/>
      <c r="E2" s="132"/>
      <c r="F2" s="132"/>
      <c r="G2" s="132"/>
    </row>
    <row r="3" spans="1:8" ht="20.25" x14ac:dyDescent="0.3">
      <c r="A3" s="132" t="s">
        <v>2</v>
      </c>
      <c r="B3" s="132"/>
      <c r="C3" s="132"/>
      <c r="D3" s="132"/>
      <c r="E3" s="132"/>
      <c r="F3" s="132"/>
      <c r="G3" s="132"/>
    </row>
    <row r="4" spans="1:8" x14ac:dyDescent="0.2">
      <c r="A4" s="131"/>
      <c r="B4" s="131"/>
      <c r="C4" s="131"/>
      <c r="D4" s="131"/>
      <c r="E4" s="131"/>
      <c r="F4" s="131"/>
      <c r="G4" s="131"/>
    </row>
    <row r="5" spans="1:8" ht="18" x14ac:dyDescent="0.25">
      <c r="A5" s="133" t="s">
        <v>35</v>
      </c>
      <c r="B5" s="133"/>
      <c r="C5" s="133"/>
      <c r="D5" s="133"/>
      <c r="E5" s="133"/>
      <c r="F5" s="133"/>
      <c r="G5" s="133"/>
    </row>
    <row r="6" spans="1:8" x14ac:dyDescent="0.2">
      <c r="A6" s="131"/>
      <c r="B6" s="131"/>
      <c r="C6" s="131"/>
      <c r="D6" s="131"/>
      <c r="E6" s="131"/>
      <c r="F6" s="131"/>
      <c r="G6" s="131"/>
    </row>
    <row r="7" spans="1:8" x14ac:dyDescent="0.2">
      <c r="A7" s="59" t="s">
        <v>3</v>
      </c>
      <c r="B7" s="134"/>
      <c r="C7" s="134"/>
      <c r="D7" s="134"/>
      <c r="E7" s="134"/>
      <c r="F7" s="135"/>
      <c r="G7" s="135"/>
    </row>
    <row r="8" spans="1:8" x14ac:dyDescent="0.2">
      <c r="A8" s="59" t="s">
        <v>4</v>
      </c>
      <c r="B8" s="140"/>
      <c r="C8" s="140"/>
      <c r="D8" s="140"/>
      <c r="E8" s="140"/>
      <c r="F8" s="135"/>
      <c r="G8" s="135"/>
    </row>
    <row r="9" spans="1:8" x14ac:dyDescent="0.2">
      <c r="A9" s="59" t="s">
        <v>5</v>
      </c>
      <c r="B9" s="140"/>
      <c r="C9" s="140"/>
      <c r="D9" s="140"/>
      <c r="E9" s="140"/>
      <c r="F9" s="135"/>
      <c r="G9" s="135"/>
    </row>
    <row r="10" spans="1:8" x14ac:dyDescent="0.2">
      <c r="A10" s="59" t="s">
        <v>6</v>
      </c>
      <c r="B10" s="140"/>
      <c r="C10" s="140"/>
      <c r="D10" s="140"/>
      <c r="E10" s="140"/>
      <c r="F10" s="135"/>
      <c r="G10" s="135"/>
    </row>
    <row r="11" spans="1:8" x14ac:dyDescent="0.2">
      <c r="A11" s="59" t="s">
        <v>7</v>
      </c>
      <c r="B11" s="140"/>
      <c r="C11" s="140"/>
      <c r="D11" s="140"/>
      <c r="E11" s="140"/>
      <c r="F11" s="135"/>
      <c r="G11" s="135"/>
    </row>
    <row r="12" spans="1:8" x14ac:dyDescent="0.2">
      <c r="A12" s="59" t="s">
        <v>8</v>
      </c>
      <c r="B12" s="140"/>
      <c r="C12" s="140"/>
      <c r="D12" s="140"/>
      <c r="E12" s="140"/>
      <c r="F12" s="135"/>
      <c r="G12" s="135"/>
    </row>
    <row r="13" spans="1:8" x14ac:dyDescent="0.2">
      <c r="A13" s="59" t="s">
        <v>38</v>
      </c>
      <c r="B13" s="140"/>
      <c r="C13" s="140"/>
      <c r="D13" s="140"/>
      <c r="E13" s="140"/>
      <c r="F13" s="135"/>
      <c r="G13" s="135"/>
    </row>
    <row r="14" spans="1:8" x14ac:dyDescent="0.2">
      <c r="A14" s="145"/>
      <c r="B14" s="145"/>
      <c r="C14" s="145"/>
      <c r="D14" s="145"/>
      <c r="E14" s="145"/>
      <c r="F14" s="145"/>
      <c r="G14" s="145"/>
    </row>
    <row r="15" spans="1:8" s="45" customFormat="1" ht="47.25" x14ac:dyDescent="0.25">
      <c r="A15" s="60" t="s">
        <v>9</v>
      </c>
      <c r="B15" s="60" t="s">
        <v>67</v>
      </c>
      <c r="C15" s="61" t="s">
        <v>79</v>
      </c>
      <c r="D15" s="60" t="s">
        <v>80</v>
      </c>
      <c r="E15" s="60" t="s">
        <v>11</v>
      </c>
      <c r="F15" s="60" t="s">
        <v>12</v>
      </c>
      <c r="G15" s="62" t="s">
        <v>145</v>
      </c>
      <c r="H15" s="98" t="s">
        <v>147</v>
      </c>
    </row>
    <row r="16" spans="1:8" ht="15.75" x14ac:dyDescent="0.25">
      <c r="A16" s="63" t="s">
        <v>45</v>
      </c>
      <c r="B16" s="21"/>
      <c r="C16" s="65">
        <f>AVERAGE(C17:C21)</f>
        <v>0</v>
      </c>
      <c r="D16" s="64">
        <f>AVERAGE(D17:D21)</f>
        <v>0</v>
      </c>
      <c r="E16" s="65">
        <v>0.1</v>
      </c>
      <c r="F16" s="87"/>
      <c r="G16" s="66"/>
    </row>
    <row r="17" spans="1:8" ht="15.75" x14ac:dyDescent="0.25">
      <c r="A17" s="23" t="s">
        <v>13</v>
      </c>
      <c r="B17" s="14"/>
      <c r="C17" s="67">
        <f>IF(B17=B$121,D$121,IF(B17=B$122,D$122,IF(B17=B$123,D$123,IF(B17=B$124,D$124,D$125))))</f>
        <v>0</v>
      </c>
      <c r="D17" s="23">
        <f>IF(B17=B$121,C$121,IF(B17=B$122,C$122,IF(B17=B$123,C$123,IF(B17=B$124,C$124,C$125))))</f>
        <v>0</v>
      </c>
      <c r="E17" s="24"/>
      <c r="F17" s="122"/>
      <c r="G17" s="51" t="s">
        <v>74</v>
      </c>
      <c r="H17" s="109">
        <f>AVERAGEIF(G17:G21,"=g",C17:C21)</f>
        <v>0</v>
      </c>
    </row>
    <row r="18" spans="1:8" ht="31.5" x14ac:dyDescent="0.25">
      <c r="A18" s="23" t="s">
        <v>14</v>
      </c>
      <c r="B18" s="14"/>
      <c r="C18" s="67">
        <f>IF(B18=B$121,D$121,IF(B18=B$122,D$122,IF(B18=B$123,D$123,IF(B18=B$124,D$124,D$125))))</f>
        <v>0</v>
      </c>
      <c r="D18" s="23">
        <f>IF(B18=B$121,C$121,IF(B18=B$122,C$122,IF(B18=B$123,C$123,IF(B18=B$124,C$124,C$125))))</f>
        <v>0</v>
      </c>
      <c r="E18" s="24"/>
      <c r="F18" s="8"/>
      <c r="G18" s="51" t="s">
        <v>74</v>
      </c>
    </row>
    <row r="19" spans="1:8" ht="31.5" x14ac:dyDescent="0.25">
      <c r="A19" s="23" t="s">
        <v>82</v>
      </c>
      <c r="B19" s="14"/>
      <c r="C19" s="67">
        <f>IF(B19=B$121,D$121,IF(B19=B$122,D$122,IF(B19=B$123,D$123,IF(B19=B$124,D$124,D$125))))</f>
        <v>0</v>
      </c>
      <c r="D19" s="23">
        <f>IF(B19=B$121,C$121,IF(B19=B$122,C$122,IF(B19=B$123,C$123,IF(B19=B$124,C$124,C$125))))</f>
        <v>0</v>
      </c>
      <c r="E19" s="24"/>
      <c r="F19" s="8"/>
      <c r="G19" s="51" t="s">
        <v>74</v>
      </c>
    </row>
    <row r="20" spans="1:8" ht="15.75" x14ac:dyDescent="0.25">
      <c r="A20" s="23" t="s">
        <v>36</v>
      </c>
      <c r="B20" s="14"/>
      <c r="C20" s="67">
        <f>IF(B20=B$121,D$121,IF(B20=B$122,D$122,IF(B20=B$123,D$123,IF(B20=B$124,D$124,D$125))))</f>
        <v>0</v>
      </c>
      <c r="D20" s="23">
        <f>IF(B20=B$121,C$121,IF(B20=B$122,C$122,IF(B20=B$123,C$123,IF(B20=B$124,C$124,C$125))))</f>
        <v>0</v>
      </c>
      <c r="E20" s="24"/>
      <c r="F20" s="8"/>
      <c r="G20" s="51" t="s">
        <v>74</v>
      </c>
    </row>
    <row r="21" spans="1:8" ht="15.75" x14ac:dyDescent="0.25">
      <c r="A21" s="23" t="s">
        <v>15</v>
      </c>
      <c r="B21" s="14"/>
      <c r="C21" s="67">
        <f>IF(B21=B$121,D$121,IF(B21=B$122,D$122,IF(B21=B$123,D$123,IF(B21=B$124,D$124,D$125))))</f>
        <v>0</v>
      </c>
      <c r="D21" s="23">
        <f>IF(B21=B$121,C$121,IF(B21=B$122,C$122,IF(B21=B$123,C$123,IF(B21=B$124,C$124,C$125))))</f>
        <v>0</v>
      </c>
      <c r="E21" s="24"/>
      <c r="F21" s="8"/>
      <c r="G21" s="51" t="s">
        <v>74</v>
      </c>
    </row>
    <row r="22" spans="1:8" s="11" customFormat="1" ht="15.75" x14ac:dyDescent="0.25">
      <c r="A22" s="144"/>
      <c r="B22" s="144"/>
      <c r="C22" s="144"/>
      <c r="D22" s="144"/>
      <c r="E22" s="144"/>
      <c r="F22" s="144"/>
      <c r="G22" s="144"/>
    </row>
    <row r="23" spans="1:8" ht="18.75" customHeight="1" x14ac:dyDescent="0.2">
      <c r="A23" s="141" t="s">
        <v>83</v>
      </c>
      <c r="B23" s="142"/>
      <c r="C23" s="142"/>
      <c r="D23" s="142"/>
      <c r="E23" s="142"/>
      <c r="F23" s="142"/>
      <c r="G23" s="143"/>
    </row>
    <row r="24" spans="1:8" ht="15.75" x14ac:dyDescent="0.25">
      <c r="A24" s="25" t="s">
        <v>46</v>
      </c>
      <c r="B24" s="21"/>
      <c r="C24" s="65">
        <f>AVERAGE(C25:C28)</f>
        <v>0</v>
      </c>
      <c r="D24" s="64">
        <f>AVERAGE(D25:D28)</f>
        <v>0</v>
      </c>
      <c r="E24" s="65">
        <v>0.04</v>
      </c>
      <c r="F24" s="88"/>
      <c r="G24" s="66"/>
    </row>
    <row r="25" spans="1:8" ht="47.25" x14ac:dyDescent="0.25">
      <c r="A25" s="70" t="s">
        <v>84</v>
      </c>
      <c r="B25" s="14"/>
      <c r="C25" s="67">
        <f>IF(B25=B$121,D$121,IF(B25=B$122,D$122,IF(B25=B$123,D$123,IF(B25=B$124,D$124,D$125))))</f>
        <v>0</v>
      </c>
      <c r="D25" s="23">
        <f>IF(B25=B$121,C$121,IF(B25=B$122,C$122,IF(B25=B$123,C$123,IF(B25=B$124,C$124,C$125))))</f>
        <v>0</v>
      </c>
      <c r="E25" s="24"/>
      <c r="F25" s="8"/>
      <c r="G25" s="51" t="s">
        <v>72</v>
      </c>
      <c r="H25" s="109">
        <f>AVERAGEIF(G25:G28,"=e",C25:C28)</f>
        <v>0</v>
      </c>
    </row>
    <row r="26" spans="1:8" s="11" customFormat="1" ht="31.5" x14ac:dyDescent="0.25">
      <c r="A26" s="70" t="s">
        <v>86</v>
      </c>
      <c r="B26" s="14"/>
      <c r="C26" s="67">
        <f>IF(B26=B$121,D$121,IF(B26=B$122,D$122,IF(B26=B$123,D$123,IF(B26=B$124,D$124,D$125))))</f>
        <v>0</v>
      </c>
      <c r="D26" s="23">
        <f>IF(B26=B$121,C$121,IF(B26=B$122,C$122,IF(B26=B$123,C$123,IF(B26=B$124,C$124,C$125))))</f>
        <v>0</v>
      </c>
      <c r="E26" s="24"/>
      <c r="F26" s="8"/>
      <c r="G26" s="51" t="s">
        <v>72</v>
      </c>
    </row>
    <row r="27" spans="1:8" ht="31.5" x14ac:dyDescent="0.25">
      <c r="A27" s="52" t="s">
        <v>16</v>
      </c>
      <c r="B27" s="14"/>
      <c r="C27" s="67">
        <f>IF(B27=B$121,D$121,IF(B27=B$122,D$122,IF(B27=B$123,D$123,IF(B27=B$124,D$124,D$125))))</f>
        <v>0</v>
      </c>
      <c r="D27" s="23">
        <f>IF(B27=B$121,C$121,IF(B27=B$122,C$122,IF(B27=B$123,C$123,IF(B27=B$124,C$124,C$125))))</f>
        <v>0</v>
      </c>
      <c r="E27" s="24"/>
      <c r="F27" s="8"/>
      <c r="G27" s="51" t="s">
        <v>76</v>
      </c>
      <c r="H27" s="109">
        <f>AVERAGEIF(G25:G28,"=I",C25:C28)</f>
        <v>0</v>
      </c>
    </row>
    <row r="28" spans="1:8" ht="31.5" x14ac:dyDescent="0.25">
      <c r="A28" s="52" t="s">
        <v>85</v>
      </c>
      <c r="B28" s="14"/>
      <c r="C28" s="67">
        <f>IF(B28=B$121,D$121,IF(B28=B$122,D$122,IF(B28=B$123,D$123,IF(B28=B$124,D$124,D$125))))</f>
        <v>0</v>
      </c>
      <c r="D28" s="23">
        <f>IF(B28=B$121,C$121,IF(B28=B$122,C$122,IF(B28=B$123,C$123,IF(B28=B$124,C$124,C$125))))</f>
        <v>0</v>
      </c>
      <c r="E28" s="24"/>
      <c r="F28" s="8"/>
      <c r="G28" s="51" t="s">
        <v>74</v>
      </c>
      <c r="H28" s="109">
        <f>AVERAGEIF(G25:G28,"=g",C25:C28)</f>
        <v>0</v>
      </c>
    </row>
    <row r="29" spans="1:8" ht="15.75" x14ac:dyDescent="0.25">
      <c r="A29" s="25" t="s">
        <v>47</v>
      </c>
      <c r="B29" s="21"/>
      <c r="C29" s="65">
        <f>AVERAGE(C30:C37)</f>
        <v>0</v>
      </c>
      <c r="D29" s="64">
        <f>AVERAGE(D30:D37)</f>
        <v>0</v>
      </c>
      <c r="E29" s="65">
        <v>0.08</v>
      </c>
      <c r="F29" s="88"/>
      <c r="G29" s="66"/>
    </row>
    <row r="30" spans="1:8" ht="31.5" x14ac:dyDescent="0.25">
      <c r="A30" s="52" t="s">
        <v>87</v>
      </c>
      <c r="B30" s="14"/>
      <c r="C30" s="67">
        <f>IF(B30=B$121,D$121,IF(B30=B$122,D$122,IF(B30=B$123,D$123,IF(B30=B$124,D$124,D$125))))</f>
        <v>0</v>
      </c>
      <c r="D30" s="23">
        <f>IF(B30=B$121,C$121,IF(B30=B$122,C$122,IF(B30=B$123,C$123,IF(B30=B$124,C$124,C$125))))</f>
        <v>0</v>
      </c>
      <c r="E30" s="24"/>
      <c r="F30" s="8"/>
      <c r="G30" s="51" t="s">
        <v>72</v>
      </c>
      <c r="H30" s="109">
        <f>AVERAGEIF(G30:G37,"=e",C30:C37)</f>
        <v>0</v>
      </c>
    </row>
    <row r="31" spans="1:8" ht="31.5" x14ac:dyDescent="0.25">
      <c r="A31" s="52" t="s">
        <v>41</v>
      </c>
      <c r="B31" s="14"/>
      <c r="C31" s="67">
        <f>IF(B31=B$121,D$121,IF(B31=B$122,D$122,IF(B31=B$123,D$123,IF(B31=B$124,D$124,D$125))))</f>
        <v>0</v>
      </c>
      <c r="D31" s="23">
        <f>IF(B31=B$121,C$121,IF(B31=B$122,C$122,IF(B31=B$123,C$123,IF(B31=B$124,C$124,C$125))))</f>
        <v>0</v>
      </c>
      <c r="E31" s="24"/>
      <c r="F31" s="8"/>
      <c r="G31" s="51" t="s">
        <v>70</v>
      </c>
      <c r="H31" s="56">
        <f>AVERAGEIF(G30:G37,"=c",C30:C37)</f>
        <v>0</v>
      </c>
    </row>
    <row r="32" spans="1:8" ht="47.25" x14ac:dyDescent="0.25">
      <c r="A32" s="52" t="s">
        <v>88</v>
      </c>
      <c r="B32" s="14"/>
      <c r="C32" s="67">
        <f>IF(B32=B$121,D$121,IF(B32=B$122,D$122,IF(B32=B$123,D$123,IF(B32=B$124,D$124,D$125))))</f>
        <v>0</v>
      </c>
      <c r="D32" s="23">
        <f>IF(B32=B$121,C$121,IF(B32=B$122,C$122,IF(B32=B$123,C$123,IF(B32=B$124,C$124,C$125))))</f>
        <v>0</v>
      </c>
      <c r="E32" s="24"/>
      <c r="F32" s="8"/>
      <c r="G32" s="51" t="s">
        <v>68</v>
      </c>
      <c r="H32" s="56">
        <f>AVERAGEIF(G30:G37,"=a",C30:C37)</f>
        <v>0</v>
      </c>
    </row>
    <row r="33" spans="1:8" ht="47.25" x14ac:dyDescent="0.25">
      <c r="A33" s="52" t="s">
        <v>89</v>
      </c>
      <c r="B33" s="14"/>
      <c r="C33" s="67">
        <f>IF(B33=B$121,D$121,IF(B33=B$122,D$122,IF(B33=B$123,D$123,IF(B33=B$124,D$124,D$125))))</f>
        <v>0</v>
      </c>
      <c r="D33" s="23">
        <f>IF(B33=B$121,C$121,IF(B33=B$122,C$122,IF(B33=B$123,C$123,IF(B33=B$124,C$124,C$125))))</f>
        <v>0</v>
      </c>
      <c r="E33" s="24"/>
      <c r="F33" s="8"/>
      <c r="G33" s="42" t="s">
        <v>70</v>
      </c>
    </row>
    <row r="34" spans="1:8" ht="63" x14ac:dyDescent="0.25">
      <c r="A34" s="52" t="s">
        <v>44</v>
      </c>
      <c r="B34" s="14"/>
      <c r="C34" s="67">
        <f>IF(B34=B$121,D$121,IF(B34=B$122,D$122,IF(B34=B$123,D$123,IF(B34=B$124,D$124,D$125))))</f>
        <v>0</v>
      </c>
      <c r="D34" s="23">
        <f>IF(B34=B$121,C$121,IF(B34=B$122,C$122,IF(B34=B$123,C$123,IF(B34=B$124,C$124,C$125))))</f>
        <v>0</v>
      </c>
      <c r="E34" s="24"/>
      <c r="F34" s="8"/>
      <c r="G34" s="51" t="s">
        <v>70</v>
      </c>
    </row>
    <row r="35" spans="1:8" ht="15.75" x14ac:dyDescent="0.25">
      <c r="A35" s="52" t="s">
        <v>91</v>
      </c>
      <c r="B35" s="85"/>
      <c r="C35" s="67">
        <f>IF(B35=B$137,D$137,IF(B35=B$138,D$138,IF(B35=B$139,D$139,IF(B35=B$140,D$140,D$141))))</f>
        <v>0</v>
      </c>
      <c r="D35" s="23">
        <f>IF(B35=B$137,C$137,IF(B35=B$138,C$138,IF(B35=B$139,C$139,IF(B35=B$140,C$140,C$141))))</f>
        <v>0</v>
      </c>
      <c r="E35" s="24"/>
      <c r="F35" s="8"/>
      <c r="G35" s="51" t="s">
        <v>77</v>
      </c>
      <c r="H35" s="109">
        <f>AVERAGEIF(G30:G37,"=j",C30:C37)</f>
        <v>0</v>
      </c>
    </row>
    <row r="36" spans="1:8" s="2" customFormat="1" ht="78.75" x14ac:dyDescent="0.25">
      <c r="A36" s="52" t="s">
        <v>90</v>
      </c>
      <c r="B36" s="14"/>
      <c r="C36" s="67">
        <f>IF(B36=B$121,D$121,IF(B36=B$122,D$122,IF(B36=B$123,D$123,IF(B36=B$124,D$124,D$125))))</f>
        <v>0</v>
      </c>
      <c r="D36" s="23">
        <f>IF(B36=B$121,C$121,IF(B36=B$122,C$122,IF(B36=B$123,C$123,IF(B36=B$124,C$124,C$125))))</f>
        <v>0</v>
      </c>
      <c r="E36" s="24"/>
      <c r="F36" s="8"/>
      <c r="G36" s="51" t="s">
        <v>72</v>
      </c>
    </row>
    <row r="37" spans="1:8" ht="47.25" x14ac:dyDescent="0.25">
      <c r="A37" s="52" t="s">
        <v>42</v>
      </c>
      <c r="B37" s="14"/>
      <c r="C37" s="67">
        <f>IF(B37=B$121,D$121,IF(B37=B$122,D$122,IF(B37=B$123,D$123,IF(B37=B$124,D$124,D$125))))</f>
        <v>0</v>
      </c>
      <c r="D37" s="23">
        <f>IF(B37=B$121,C$121,IF(B37=B$122,C$122,IF(B37=B$123,C$123,IF(B37=B$124,C$124,C$125))))</f>
        <v>0</v>
      </c>
      <c r="E37" s="24"/>
      <c r="F37" s="8"/>
      <c r="G37" s="51" t="s">
        <v>68</v>
      </c>
    </row>
    <row r="38" spans="1:8" ht="15.75" x14ac:dyDescent="0.25">
      <c r="A38" s="25" t="s">
        <v>48</v>
      </c>
      <c r="B38" s="21"/>
      <c r="C38" s="65">
        <f>AVERAGE(C39:C43)</f>
        <v>0</v>
      </c>
      <c r="D38" s="64">
        <f>AVERAGE(D39:D43)</f>
        <v>0</v>
      </c>
      <c r="E38" s="65">
        <v>0.08</v>
      </c>
      <c r="F38" s="87"/>
      <c r="G38" s="66"/>
    </row>
    <row r="39" spans="1:8" ht="31.5" x14ac:dyDescent="0.25">
      <c r="A39" s="52" t="s">
        <v>17</v>
      </c>
      <c r="B39" s="14"/>
      <c r="C39" s="67">
        <f>IF(B39=B$121,D$121,IF(B39=B$122,D$122,IF(B39=B$123,D$123,IF(B39=B$124,D$124,D$125))))</f>
        <v>0</v>
      </c>
      <c r="D39" s="23">
        <f>IF(B39=B$121,C$121,IF(B39=B$122,C$122,IF(B39=B$123,C$123,IF(B39=B$124,C$124,C$125))))</f>
        <v>0</v>
      </c>
      <c r="E39" s="24"/>
      <c r="F39" s="8"/>
      <c r="G39" s="51" t="s">
        <v>71</v>
      </c>
      <c r="H39" s="109">
        <f>AVERAGEIF(G39:G43,"=d",C39:C43)</f>
        <v>0</v>
      </c>
    </row>
    <row r="40" spans="1:8" ht="15.75" x14ac:dyDescent="0.25">
      <c r="A40" s="52" t="s">
        <v>37</v>
      </c>
      <c r="B40" s="14"/>
      <c r="C40" s="67">
        <f>IF(B40=B$121,D$121,IF(B40=B$122,D$122,IF(B40=B$123,D$123,IF(B40=B$124,D$124,D$125))))</f>
        <v>0</v>
      </c>
      <c r="D40" s="23">
        <f>IF(B40=B$121,C$121,IF(B40=B$122,C$122,IF(B40=B$123,C$123,IF(B40=B$124,C$124,C$125))))</f>
        <v>0</v>
      </c>
      <c r="E40" s="24"/>
      <c r="F40" s="8"/>
      <c r="G40" s="51" t="s">
        <v>71</v>
      </c>
    </row>
    <row r="41" spans="1:8" ht="47.25" x14ac:dyDescent="0.25">
      <c r="A41" s="52" t="s">
        <v>92</v>
      </c>
      <c r="B41" s="14"/>
      <c r="C41" s="67">
        <f>IF(B41=B$121,D$121,IF(B41=B$122,D$122,IF(B41=B$123,D$123,IF(B41=B$124,D$124,D$125))))</f>
        <v>0</v>
      </c>
      <c r="D41" s="23">
        <f>IF(B41=B$121,C$121,IF(B41=B$122,C$122,IF(B41=B$123,C$123,IF(B41=B$124,C$124,C$125))))</f>
        <v>0</v>
      </c>
      <c r="E41" s="24"/>
      <c r="F41" s="8"/>
      <c r="G41" s="51" t="s">
        <v>69</v>
      </c>
      <c r="H41" s="56">
        <f>AVERAGEIF(G39:G43,"=b",C39:C43)</f>
        <v>0</v>
      </c>
    </row>
    <row r="42" spans="1:8" s="2" customFormat="1" ht="15.75" x14ac:dyDescent="0.25">
      <c r="A42" s="52" t="s">
        <v>18</v>
      </c>
      <c r="B42" s="14"/>
      <c r="C42" s="67">
        <f>IF(B42=B$121,D$121,IF(B42=B$122,D$122,IF(B42=B$123,D$123,IF(B42=B$124,D$124,D$125))))</f>
        <v>0</v>
      </c>
      <c r="D42" s="23">
        <f>IF(B42=B$121,C$121,IF(B42=B$122,C$122,IF(B42=B$123,C$123,IF(B42=B$124,C$124,C$125))))</f>
        <v>0</v>
      </c>
      <c r="E42" s="24"/>
      <c r="F42" s="8"/>
      <c r="G42" s="51" t="s">
        <v>71</v>
      </c>
    </row>
    <row r="43" spans="1:8" ht="15.75" x14ac:dyDescent="0.25">
      <c r="A43" s="52" t="s">
        <v>19</v>
      </c>
      <c r="B43" s="14"/>
      <c r="C43" s="67">
        <f>IF(B43=B$121,D$121,IF(B43=B$122,D$122,IF(B43=B$123,D$123,IF(B43=B$124,D$124,D$125))))</f>
        <v>0</v>
      </c>
      <c r="D43" s="23">
        <f>IF(B43=B$121,C$121,IF(B43=B$122,C$122,IF(B43=B$123,C$123,IF(B43=B$124,C$124,C$125))))</f>
        <v>0</v>
      </c>
      <c r="E43" s="24"/>
      <c r="F43" s="8"/>
      <c r="G43" s="51" t="s">
        <v>71</v>
      </c>
    </row>
    <row r="44" spans="1:8" ht="15.75" x14ac:dyDescent="0.25">
      <c r="A44" s="25" t="s">
        <v>49</v>
      </c>
      <c r="B44" s="21"/>
      <c r="C44" s="65">
        <f>AVERAGE(C45:C46)</f>
        <v>0</v>
      </c>
      <c r="D44" s="64">
        <f>AVERAGE(D45:D46)</f>
        <v>0</v>
      </c>
      <c r="E44" s="65">
        <v>0.04</v>
      </c>
      <c r="F44" s="88"/>
      <c r="G44" s="66"/>
    </row>
    <row r="45" spans="1:8" s="2" customFormat="1" ht="15.75" x14ac:dyDescent="0.25">
      <c r="A45" s="52" t="s">
        <v>93</v>
      </c>
      <c r="B45" s="14"/>
      <c r="C45" s="67">
        <f>IF(B45=B$121,D$121,IF(B45=B$122,D$122,IF(B45=B$123,D$123,IF(B45=B$124,D$124,D$125))))</f>
        <v>0</v>
      </c>
      <c r="D45" s="23">
        <f>IF(B45=B$121,C$121,IF(B45=B$122,C$122,IF(B45=B$123,C$123,IF(B45=B$124,C$124,C$125))))</f>
        <v>0</v>
      </c>
      <c r="E45" s="24"/>
      <c r="F45" s="8"/>
      <c r="G45" s="51" t="s">
        <v>77</v>
      </c>
      <c r="H45" s="109">
        <f>AVERAGEIF(G45:G46,"=j",C45:C46)</f>
        <v>0</v>
      </c>
    </row>
    <row r="46" spans="1:8" ht="31.5" x14ac:dyDescent="0.25">
      <c r="A46" s="52" t="s">
        <v>20</v>
      </c>
      <c r="B46" s="85"/>
      <c r="C46" s="67">
        <f>IF(B46=B$137,D$137,IF(B46=B$138,D$138,IF(B46=B$139,D$139,IF(B46=B$140,D$140,D$141))))</f>
        <v>0</v>
      </c>
      <c r="D46" s="23">
        <f>IF(B46=B$137,C$137,IF(B46=B$138,C$138,IF(B46=B$139,C$139,IF(B46=B$140,C$140,C$141))))</f>
        <v>0</v>
      </c>
      <c r="E46" s="24"/>
      <c r="F46" s="8"/>
      <c r="G46" s="51" t="s">
        <v>77</v>
      </c>
    </row>
    <row r="47" spans="1:8" ht="15.75" x14ac:dyDescent="0.25">
      <c r="A47" s="25" t="s">
        <v>127</v>
      </c>
      <c r="B47" s="21"/>
      <c r="C47" s="65">
        <f>AVERAGE(C48:C52)</f>
        <v>0</v>
      </c>
      <c r="D47" s="64">
        <f>AVERAGE(D48:D52)</f>
        <v>0</v>
      </c>
      <c r="E47" s="65">
        <v>0.08</v>
      </c>
      <c r="F47" s="87"/>
      <c r="G47" s="66"/>
    </row>
    <row r="48" spans="1:8" ht="15.75" x14ac:dyDescent="0.25">
      <c r="A48" s="52" t="s">
        <v>94</v>
      </c>
      <c r="B48" s="14"/>
      <c r="C48" s="67">
        <f>IF(B48=B$121,D$121,IF(B48=B$122,D$122,IF(B48=B$123,D$123,IF(B48=B$124,D$124,D$125))))</f>
        <v>0</v>
      </c>
      <c r="D48" s="23">
        <f>IF(B48=B$121,C$121,IF(B48=B$122,C$122,IF(B48=B$123,C$123,IF(B48=B$124,C$124,C$125))))</f>
        <v>0</v>
      </c>
      <c r="E48" s="24"/>
      <c r="F48" s="8"/>
      <c r="G48" s="51" t="s">
        <v>69</v>
      </c>
      <c r="H48" s="56">
        <f>AVERAGEIF(G48:G52,"=b",C48:C52)</f>
        <v>0</v>
      </c>
    </row>
    <row r="49" spans="1:8" ht="31.5" x14ac:dyDescent="0.25">
      <c r="A49" s="52" t="s">
        <v>161</v>
      </c>
      <c r="B49" s="14"/>
      <c r="C49" s="67">
        <f>IF(B49=B$121,D$121,IF(B49=B$122,D$122,IF(B49=B$123,D$123,IF(B49=B$124,D$124,D$125))))</f>
        <v>0</v>
      </c>
      <c r="D49" s="23">
        <f>IF(B49=B$121,C$121,IF(B49=B$122,C$122,IF(B49=B$123,C$123,IF(B49=B$124,C$124,C$125))))</f>
        <v>0</v>
      </c>
      <c r="E49" s="24"/>
      <c r="F49" s="8"/>
      <c r="G49" s="51" t="s">
        <v>73</v>
      </c>
      <c r="H49" s="109">
        <f>AVERAGEIF(G48:G52,"=f",C48:C52)</f>
        <v>0</v>
      </c>
    </row>
    <row r="50" spans="1:8" ht="15.75" x14ac:dyDescent="0.25">
      <c r="A50" s="52" t="s">
        <v>21</v>
      </c>
      <c r="B50" s="14"/>
      <c r="C50" s="67">
        <f>IF(B50=B$121,D$121,IF(B50=B$122,D$122,IF(B50=B$123,D$123,IF(B50=B$124,D$124,D$125))))</f>
        <v>0</v>
      </c>
      <c r="D50" s="23">
        <f>IF(B50=B$121,C$121,IF(B50=B$122,C$122,IF(B50=B$123,C$123,IF(B50=B$124,C$124,C$125))))</f>
        <v>0</v>
      </c>
      <c r="E50" s="24"/>
      <c r="F50" s="8"/>
      <c r="G50" s="51" t="s">
        <v>75</v>
      </c>
      <c r="H50" s="109">
        <f>AVERAGEIF(G48:G52,"=h",C48:C52)</f>
        <v>0</v>
      </c>
    </row>
    <row r="51" spans="1:8" ht="47.25" x14ac:dyDescent="0.25">
      <c r="A51" s="52" t="s">
        <v>162</v>
      </c>
      <c r="B51" s="14"/>
      <c r="C51" s="67">
        <f>IF(B51=B$121,D$121,IF(B51=B$122,D$122,IF(B51=B$123,D$123,IF(B51=B$124,D$124,D$125))))</f>
        <v>0</v>
      </c>
      <c r="D51" s="23">
        <f>IF(B51=B$121,C$121,IF(B51=B$122,C$122,IF(B51=B$123,C$123,IF(B51=B$124,C$124,C$125))))</f>
        <v>0</v>
      </c>
      <c r="E51" s="24"/>
      <c r="F51" s="8"/>
      <c r="G51" s="51" t="s">
        <v>75</v>
      </c>
    </row>
    <row r="52" spans="1:8" ht="15.75" x14ac:dyDescent="0.25">
      <c r="A52" s="52" t="s">
        <v>22</v>
      </c>
      <c r="B52" s="14"/>
      <c r="C52" s="67">
        <f>IF(B52=B$121,D$121,IF(B52=B$122,D$122,IF(B52=B$123,D$123,IF(B52=B$124,D$124,D$125))))</f>
        <v>0</v>
      </c>
      <c r="D52" s="23">
        <f>IF(B52=B$121,C$121,IF(B52=B$122,C$122,IF(B52=B$123,C$123,IF(B52=B$124,C$124,C$125))))</f>
        <v>0</v>
      </c>
      <c r="E52" s="24"/>
      <c r="F52" s="8"/>
      <c r="G52" s="51" t="s">
        <v>75</v>
      </c>
    </row>
    <row r="53" spans="1:8" ht="15.75" x14ac:dyDescent="0.25">
      <c r="A53" s="25" t="s">
        <v>50</v>
      </c>
      <c r="B53" s="21"/>
      <c r="C53" s="65">
        <f>AVERAGE(C54:C55)</f>
        <v>0</v>
      </c>
      <c r="D53" s="64">
        <f>AVERAGE(D54:D55)</f>
        <v>0</v>
      </c>
      <c r="E53" s="65">
        <v>7.0000000000000007E-2</v>
      </c>
      <c r="F53" s="87"/>
      <c r="G53" s="66"/>
    </row>
    <row r="54" spans="1:8" ht="31.5" x14ac:dyDescent="0.25">
      <c r="A54" s="52" t="s">
        <v>43</v>
      </c>
      <c r="B54" s="14"/>
      <c r="C54" s="67">
        <f>IF(B54=B$121,D$121,IF(B54=B$122,D$122,IF(B54=B$123,D$123,IF(B54=B$124,D$124,D$125))))</f>
        <v>0</v>
      </c>
      <c r="D54" s="23">
        <f>IF(B54=B$121,C$121,IF(B54=B$122,C$122,IF(B54=B$123,C$123,IF(B54=B$124,C$124,C$125))))</f>
        <v>0</v>
      </c>
      <c r="E54" s="24"/>
      <c r="F54" s="8"/>
      <c r="G54" s="51" t="s">
        <v>68</v>
      </c>
      <c r="H54" s="56">
        <f>AVERAGEIF(G54:G55,"=a",C54:C55)</f>
        <v>0</v>
      </c>
    </row>
    <row r="55" spans="1:8" ht="15.75" x14ac:dyDescent="0.25">
      <c r="A55" s="52" t="s">
        <v>128</v>
      </c>
      <c r="B55" s="14"/>
      <c r="C55" s="67">
        <f>IF(B55=B$121,D$121,IF(B55=B$122,D$122,IF(B55=B$123,D$123,IF(B55=B$124,D$124,D$125))))</f>
        <v>0</v>
      </c>
      <c r="D55" s="23">
        <f>IF(B55=B$121,C$121,IF(B55=B$122,C$122,IF(B55=B$123,C$123,IF(B55=B$124,C$124,C$125))))</f>
        <v>0</v>
      </c>
      <c r="E55" s="24"/>
      <c r="F55" s="8"/>
      <c r="G55" s="51" t="s">
        <v>68</v>
      </c>
    </row>
    <row r="56" spans="1:8" ht="15.75" x14ac:dyDescent="0.25">
      <c r="A56" s="25" t="s">
        <v>51</v>
      </c>
      <c r="B56" s="21"/>
      <c r="C56" s="65">
        <f>AVERAGE(C57:C60)</f>
        <v>0</v>
      </c>
      <c r="D56" s="64">
        <f>AVERAGE(D57:D60)</f>
        <v>0</v>
      </c>
      <c r="E56" s="65">
        <v>0.03</v>
      </c>
      <c r="F56" s="87"/>
      <c r="G56" s="66"/>
    </row>
    <row r="57" spans="1:8" ht="31.5" x14ac:dyDescent="0.25">
      <c r="A57" s="52" t="s">
        <v>23</v>
      </c>
      <c r="B57" s="14"/>
      <c r="C57" s="67">
        <f>IF(B57=B$121,D$121,IF(B57=B$122,D$122,IF(B57=B$123,D$123,IF(B57=B$124,D$124,D$125))))</f>
        <v>0</v>
      </c>
      <c r="D57" s="23">
        <f>IF(B57=B$121,C$121,IF(B57=B$122,C$122,IF(B57=B$123,C$123,IF(B57=B$124,C$124,C$125))))</f>
        <v>0</v>
      </c>
      <c r="E57" s="71"/>
      <c r="F57" s="118"/>
      <c r="G57" s="51" t="s">
        <v>74</v>
      </c>
      <c r="H57" s="109">
        <f>AVERAGEIF(G57:G60,"=g",C57:C60)</f>
        <v>0</v>
      </c>
    </row>
    <row r="58" spans="1:8" ht="47.25" x14ac:dyDescent="0.25">
      <c r="A58" s="52" t="s">
        <v>24</v>
      </c>
      <c r="B58" s="14"/>
      <c r="C58" s="67">
        <f>IF(B58=B$121,D$121,IF(B58=B$122,D$122,IF(B58=B$123,D$123,IF(B58=B$124,D$124,D$125))))</f>
        <v>0</v>
      </c>
      <c r="D58" s="23">
        <f>IF(B58=B$121,C$121,IF(B58=B$122,C$122,IF(B58=B$123,C$123,IF(B58=B$124,C$124,C$125))))</f>
        <v>0</v>
      </c>
      <c r="E58" s="71"/>
      <c r="F58" s="118"/>
      <c r="G58" s="51" t="s">
        <v>74</v>
      </c>
    </row>
    <row r="59" spans="1:8" ht="31.5" x14ac:dyDescent="0.25">
      <c r="A59" s="52" t="s">
        <v>124</v>
      </c>
      <c r="B59" s="14"/>
      <c r="C59" s="67">
        <f>IF(B59=B$121,D$121,IF(B59=B$122,D$122,IF(B59=B$123,D$123,IF(B59=B$124,D$124,D$125))))</f>
        <v>0</v>
      </c>
      <c r="D59" s="23">
        <f>IF(B59=B$121,C$121,IF(B59=B$122,C$122,IF(B59=B$123,C$123,IF(B59=B$124,C$124,C$125))))</f>
        <v>0</v>
      </c>
      <c r="E59" s="71"/>
      <c r="F59" s="118"/>
      <c r="G59" s="51" t="s">
        <v>76</v>
      </c>
      <c r="H59" s="109">
        <f>AVERAGEIF(G57:G60,"=I",C57:C60)</f>
        <v>0</v>
      </c>
    </row>
    <row r="60" spans="1:8" s="11" customFormat="1" ht="31.5" x14ac:dyDescent="0.25">
      <c r="A60" s="52" t="s">
        <v>95</v>
      </c>
      <c r="B60" s="14"/>
      <c r="C60" s="67">
        <f>IF(B60=B$121,D$121,IF(B60=B$122,D$122,IF(B60=B$123,D$123,IF(B60=B$124,D$124,D$125))))</f>
        <v>0</v>
      </c>
      <c r="D60" s="23">
        <f>IF(B60=B$121,C$121,IF(B60=B$122,C$122,IF(B60=B$123,C$123,IF(B60=B$124,C$124,C$125))))</f>
        <v>0</v>
      </c>
      <c r="E60" s="71"/>
      <c r="F60" s="118"/>
      <c r="G60" s="51" t="s">
        <v>76</v>
      </c>
    </row>
    <row r="61" spans="1:8" ht="15.75" x14ac:dyDescent="0.25">
      <c r="A61" s="25" t="s">
        <v>25</v>
      </c>
      <c r="B61" s="21"/>
      <c r="C61" s="65">
        <f>AVERAGE(C62:C65)</f>
        <v>0</v>
      </c>
      <c r="D61" s="64">
        <f>AVERAGE(D62:D65)</f>
        <v>0</v>
      </c>
      <c r="E61" s="65">
        <v>0.03</v>
      </c>
      <c r="F61" s="88"/>
      <c r="G61" s="66"/>
    </row>
    <row r="62" spans="1:8" ht="15.75" x14ac:dyDescent="0.25">
      <c r="A62" s="26" t="s">
        <v>129</v>
      </c>
      <c r="B62" s="15"/>
      <c r="C62" s="67">
        <f>IF(B62=B$128,D$128,IF(B62=B$129,D$129,D$130))</f>
        <v>0</v>
      </c>
      <c r="D62" s="23">
        <f>IF(B62=B$128,C$128,IF(B62=B$129,C$129,C$130))</f>
        <v>0</v>
      </c>
      <c r="E62" s="24"/>
      <c r="F62" s="8"/>
      <c r="G62" s="51" t="s">
        <v>76</v>
      </c>
      <c r="H62" s="109">
        <f>AVERAGEIF(G62:G65,"=i",C62:C65)</f>
        <v>0</v>
      </c>
    </row>
    <row r="63" spans="1:8" s="11" customFormat="1" ht="15.75" x14ac:dyDescent="0.25">
      <c r="A63" s="26" t="s">
        <v>125</v>
      </c>
      <c r="B63" s="15"/>
      <c r="C63" s="67">
        <f>IF(B63=B$128,D$128,IF(B63=B$129,D$129,D$130))</f>
        <v>0</v>
      </c>
      <c r="D63" s="23">
        <f>IF(B63=B$128,C$128,IF(B63=B$129,C$129,C$130))</f>
        <v>0</v>
      </c>
      <c r="E63" s="24"/>
      <c r="F63" s="8"/>
      <c r="G63" s="51" t="s">
        <v>77</v>
      </c>
      <c r="H63" s="109">
        <f>AVERAGEIF(G62:G65,"=j",C62:C65)</f>
        <v>0</v>
      </c>
    </row>
    <row r="64" spans="1:8" s="3" customFormat="1" ht="31.5" x14ac:dyDescent="0.25">
      <c r="A64" s="26" t="s">
        <v>130</v>
      </c>
      <c r="B64" s="15"/>
      <c r="C64" s="67">
        <f>IF(B64=B$137,D$137,IF(B64=B$138,D$138,IF(B64=B$139,D$139,IF(B64=B$140,D$140,D$141))))</f>
        <v>0</v>
      </c>
      <c r="D64" s="23">
        <f>IF(B64=B$137,C$137,IF(B64=B$138,C$138,IF(B64=B$139,C$139,IF(B64=B$140,C$140,C$141))))</f>
        <v>0</v>
      </c>
      <c r="E64" s="24"/>
      <c r="F64" s="8"/>
      <c r="G64" s="51" t="s">
        <v>76</v>
      </c>
    </row>
    <row r="65" spans="1:8" s="3" customFormat="1" ht="15.75" x14ac:dyDescent="0.25">
      <c r="A65" s="26" t="s">
        <v>126</v>
      </c>
      <c r="B65" s="15"/>
      <c r="C65" s="67">
        <f>IF(B65=B$137,D$137,IF(B65=B$138,D$138,IF(B65=B$139,D$139,IF(B65=B$140,D$140,D$141))))</f>
        <v>0</v>
      </c>
      <c r="D65" s="23">
        <f>IF(B65=B$137,C$137,IF(B65=B$138,C$138,IF(B65=B$139,C$139,IF(B65=B$140,C$140,C$141))))</f>
        <v>0</v>
      </c>
      <c r="E65" s="24"/>
      <c r="F65" s="89"/>
      <c r="G65" s="51" t="s">
        <v>77</v>
      </c>
    </row>
    <row r="66" spans="1:8" s="3" customFormat="1" ht="15.75" x14ac:dyDescent="0.25">
      <c r="A66" s="53"/>
      <c r="B66" s="72"/>
      <c r="C66" s="73"/>
      <c r="D66" s="68"/>
      <c r="E66" s="68"/>
      <c r="F66" s="69"/>
      <c r="G66" s="74"/>
    </row>
    <row r="67" spans="1:8" s="41" customFormat="1" ht="20.25" x14ac:dyDescent="0.3">
      <c r="A67" s="27" t="s">
        <v>26</v>
      </c>
      <c r="B67" s="40"/>
      <c r="C67" s="38">
        <f>C68*E68+C70*E70+C72*E72+C74*E74+C77*E77+C80*E80+C84*E84+C90*E90+C93*E93</f>
        <v>0</v>
      </c>
      <c r="D67" s="39">
        <f>(D68*E68+D70*E70+D72*E72+D74*E74+D77*E77+D80*E80+D84*E84+D90*E90+D93*E93)/0.15</f>
        <v>0</v>
      </c>
      <c r="E67" s="37">
        <f>SUM(E68,E70,E72,E74,E77,E80,E90,E93,E84,E96,E100)</f>
        <v>0.39999999999999997</v>
      </c>
      <c r="F67" s="119"/>
      <c r="G67" s="97"/>
    </row>
    <row r="68" spans="1:8" s="11" customFormat="1" ht="15.75" x14ac:dyDescent="0.25">
      <c r="A68" s="25" t="s">
        <v>96</v>
      </c>
      <c r="B68" s="21"/>
      <c r="C68" s="22">
        <f>AVERAGE(C69)</f>
        <v>0</v>
      </c>
      <c r="D68" s="13">
        <f>AVERAGE(D69)</f>
        <v>0</v>
      </c>
      <c r="E68" s="19">
        <v>0.01</v>
      </c>
      <c r="F68" s="9"/>
      <c r="G68" s="66"/>
    </row>
    <row r="69" spans="1:8" s="11" customFormat="1" ht="15.75" x14ac:dyDescent="0.25">
      <c r="A69" s="26" t="s">
        <v>120</v>
      </c>
      <c r="B69" s="14"/>
      <c r="C69" s="67">
        <f>IF(B69=B$137,D$137,IF(B69=B$138,D$138,IF(B69=B$139,D$139,IF(B69=B$140,D$140,D$141))))</f>
        <v>0</v>
      </c>
      <c r="D69" s="23">
        <f>IF(B69=B$137,C$137,IF(B69=B$138,C$138,IF(B69=B$139,C$139,IF(B69=B$140,C$140,C$141))))</f>
        <v>0</v>
      </c>
      <c r="E69" s="24"/>
      <c r="F69" s="9"/>
      <c r="G69" s="103" t="s">
        <v>74</v>
      </c>
      <c r="H69" s="109">
        <f>AVERAGEIF(G69,"=g",C69)</f>
        <v>0</v>
      </c>
    </row>
    <row r="70" spans="1:8" s="11" customFormat="1" ht="15.75" x14ac:dyDescent="0.25">
      <c r="A70" s="25" t="s">
        <v>97</v>
      </c>
      <c r="B70" s="21"/>
      <c r="C70" s="22">
        <f>AVERAGE(C71)</f>
        <v>0</v>
      </c>
      <c r="D70" s="13">
        <f>AVERAGE(D71)</f>
        <v>0</v>
      </c>
      <c r="E70" s="19">
        <v>0.02</v>
      </c>
      <c r="F70" s="9"/>
      <c r="G70" s="66"/>
    </row>
    <row r="71" spans="1:8" s="11" customFormat="1" ht="15.75" x14ac:dyDescent="0.25">
      <c r="A71" s="26" t="s">
        <v>98</v>
      </c>
      <c r="B71" s="14"/>
      <c r="C71" s="67">
        <f>IF(B71=B$137,D$137,IF(B71=B$138,D$138,IF(B71=B$139,D$139,IF(B71=B$140,D$140,D$141))))</f>
        <v>0</v>
      </c>
      <c r="D71" s="23">
        <f>IF(B71=B$137,C$137,IF(B71=B$138,C$138,IF(B71=B$139,C$139,IF(B71=B$140,C$140,C$141))))</f>
        <v>0</v>
      </c>
      <c r="E71" s="24"/>
      <c r="F71" s="9"/>
      <c r="G71" s="103" t="s">
        <v>70</v>
      </c>
      <c r="H71" s="109">
        <f>AVERAGEIF(G71,"=c",C71)</f>
        <v>0</v>
      </c>
    </row>
    <row r="72" spans="1:8" s="11" customFormat="1" ht="15.75" x14ac:dyDescent="0.25">
      <c r="A72" s="25" t="s">
        <v>99</v>
      </c>
      <c r="B72" s="21"/>
      <c r="C72" s="22">
        <f>AVERAGE(C73)</f>
        <v>0</v>
      </c>
      <c r="D72" s="13">
        <f>AVERAGE(D73)</f>
        <v>0</v>
      </c>
      <c r="E72" s="19">
        <v>0.03</v>
      </c>
      <c r="F72" s="9"/>
      <c r="G72" s="66"/>
    </row>
    <row r="73" spans="1:8" s="11" customFormat="1" ht="15.75" x14ac:dyDescent="0.25">
      <c r="A73" s="26" t="s">
        <v>100</v>
      </c>
      <c r="B73" s="14"/>
      <c r="C73" s="67">
        <f>IF(B73=B$137,D$137,IF(B73=B$138,D$138,IF(B73=B$139,D$139,IF(B73=B$140,D$140,D$141))))</f>
        <v>0</v>
      </c>
      <c r="D73" s="23">
        <f>IF(B73=B$137,C$137,IF(B73=B$138,C$138,IF(B73=B$139,C$139,IF(B73=B$140,C$140,C$141))))</f>
        <v>0</v>
      </c>
      <c r="E73" s="24"/>
      <c r="F73" s="9"/>
      <c r="G73" s="103" t="s">
        <v>70</v>
      </c>
      <c r="H73" s="109">
        <f>AVERAGEIF(G73,"=c",C73)</f>
        <v>0</v>
      </c>
    </row>
    <row r="74" spans="1:8" s="11" customFormat="1" ht="15.75" x14ac:dyDescent="0.25">
      <c r="A74" s="25" t="s">
        <v>101</v>
      </c>
      <c r="B74" s="21"/>
      <c r="C74" s="22">
        <f>AVERAGE(C75:C76)</f>
        <v>0</v>
      </c>
      <c r="D74" s="13">
        <f>AVERAGE(D75:D76)</f>
        <v>0</v>
      </c>
      <c r="E74" s="19">
        <v>0.05</v>
      </c>
      <c r="F74" s="9"/>
      <c r="G74" s="66"/>
    </row>
    <row r="75" spans="1:8" s="11" customFormat="1" ht="31.5" x14ac:dyDescent="0.25">
      <c r="A75" s="26" t="s">
        <v>102</v>
      </c>
      <c r="B75" s="14"/>
      <c r="C75" s="67">
        <f>IF(B75=B$121,D$121,IF(B75=B$122,D$122,IF(B75=B$123,D$123,IF(B75=B$124,D$124,D$125))))</f>
        <v>0</v>
      </c>
      <c r="D75" s="23">
        <f>IF(B75=B$121,C$121,IF(B75=B$122,C$122,IF(B75=B$123,C$123,IF(B75=B$124,C$124,C$125))))</f>
        <v>0</v>
      </c>
      <c r="E75" s="24"/>
      <c r="F75" s="9"/>
      <c r="G75" s="103" t="s">
        <v>70</v>
      </c>
      <c r="H75" s="109">
        <f>AVERAGEIF(G75:G76,"=c",C75:C76)</f>
        <v>0</v>
      </c>
    </row>
    <row r="76" spans="1:8" s="11" customFormat="1" ht="31.5" customHeight="1" x14ac:dyDescent="0.25">
      <c r="A76" s="26" t="s">
        <v>103</v>
      </c>
      <c r="B76" s="15"/>
      <c r="C76" s="67">
        <f>IF(B76=B$133,D$133,D$134)</f>
        <v>0</v>
      </c>
      <c r="D76" s="23">
        <f>IF(B76=B$128,C$128,IF(B76=B$129,C$129,C$130))</f>
        <v>0</v>
      </c>
      <c r="E76" s="24"/>
      <c r="F76" s="9"/>
      <c r="G76" s="103" t="s">
        <v>68</v>
      </c>
      <c r="H76" s="109">
        <f>AVERAGEIF(G75:G76,"=a",C75:C76)</f>
        <v>0</v>
      </c>
    </row>
    <row r="77" spans="1:8" s="11" customFormat="1" ht="15.75" x14ac:dyDescent="0.25">
      <c r="A77" s="25" t="s">
        <v>104</v>
      </c>
      <c r="B77" s="21"/>
      <c r="C77" s="22">
        <f>AVERAGE(C78:C79)</f>
        <v>0</v>
      </c>
      <c r="D77" s="13">
        <f>AVERAGE(D78:D79)</f>
        <v>0</v>
      </c>
      <c r="E77" s="19">
        <v>0.05</v>
      </c>
      <c r="F77" s="9"/>
      <c r="G77" s="66"/>
    </row>
    <row r="78" spans="1:8" s="11" customFormat="1" ht="15.75" x14ac:dyDescent="0.25">
      <c r="A78" s="26" t="s">
        <v>105</v>
      </c>
      <c r="B78" s="15"/>
      <c r="C78" s="67">
        <f>IF(B78=B$128,D$128,IF(B78=B$129,D$129,D$130))</f>
        <v>0</v>
      </c>
      <c r="D78" s="23">
        <f>IF(B78=B$128,C$128,IF(B78=B$129,C$129,C$130))</f>
        <v>0</v>
      </c>
      <c r="E78" s="24"/>
      <c r="F78" s="9"/>
      <c r="G78" s="103" t="s">
        <v>74</v>
      </c>
      <c r="H78" s="109">
        <f>AVERAGEIF(G78:G79,"=g",C78:C79)</f>
        <v>0</v>
      </c>
    </row>
    <row r="79" spans="1:8" s="11" customFormat="1" ht="15.75" x14ac:dyDescent="0.25">
      <c r="A79" s="26" t="s">
        <v>106</v>
      </c>
      <c r="B79" s="15"/>
      <c r="C79" s="67">
        <f>IF(B79=B$121,D$121,IF(B79=B$122,D$122,IF(B79=B$123,D$123,IF(B79=B$124,D$124,D$125))))</f>
        <v>0</v>
      </c>
      <c r="D79" s="23">
        <f>IF(B79=B$121,C$121,IF(B79=B$122,C$122,IF(B79=B$123,C$123,IF(B79=B$124,C$124,C$125))))</f>
        <v>0</v>
      </c>
      <c r="E79" s="24"/>
      <c r="F79" s="9"/>
      <c r="G79" s="103" t="s">
        <v>74</v>
      </c>
    </row>
    <row r="80" spans="1:8" s="11" customFormat="1" ht="15.75" x14ac:dyDescent="0.25">
      <c r="A80" s="25" t="s">
        <v>107</v>
      </c>
      <c r="B80" s="21"/>
      <c r="C80" s="22">
        <f>AVERAGE(C81:C83)</f>
        <v>0</v>
      </c>
      <c r="D80" s="13">
        <f>AVERAGE(D81:D83)</f>
        <v>0</v>
      </c>
      <c r="E80" s="19">
        <v>0.05</v>
      </c>
      <c r="F80" s="9"/>
      <c r="G80" s="66"/>
    </row>
    <row r="81" spans="1:8" s="11" customFormat="1" ht="31.5" x14ac:dyDescent="0.25">
      <c r="A81" s="26" t="s">
        <v>108</v>
      </c>
      <c r="B81" s="14"/>
      <c r="C81" s="67">
        <f>IF(B81=B$128,D$128,IF(B81=B$129,D$129,D$130))</f>
        <v>0</v>
      </c>
      <c r="D81" s="23">
        <f>IF(B81=B$128,C$128,IF(B81=B$129,C$129,C$130))</f>
        <v>0</v>
      </c>
      <c r="E81" s="24"/>
      <c r="F81" s="9"/>
      <c r="G81" s="103" t="s">
        <v>70</v>
      </c>
      <c r="H81" s="109">
        <f>AVERAGEIF(G81:G83,"=c",C81:C83)</f>
        <v>0</v>
      </c>
    </row>
    <row r="82" spans="1:8" s="11" customFormat="1" ht="15.75" x14ac:dyDescent="0.25">
      <c r="A82" s="26" t="s">
        <v>109</v>
      </c>
      <c r="B82" s="15"/>
      <c r="C82" s="67">
        <f>IF(B82=B$128,D$128,IF(B82=B$129,D$129,D$130))</f>
        <v>0</v>
      </c>
      <c r="D82" s="23">
        <f>IF(B82=B$128,C$128,IF(B82=B$129,C$129,C$130))</f>
        <v>0</v>
      </c>
      <c r="E82" s="24"/>
      <c r="F82" s="9"/>
      <c r="G82" s="103" t="s">
        <v>74</v>
      </c>
      <c r="H82" s="109">
        <f>AVERAGEIF(G81:G83,"=g",C81:C83)</f>
        <v>0</v>
      </c>
    </row>
    <row r="83" spans="1:8" s="17" customFormat="1" ht="31.5" x14ac:dyDescent="0.25">
      <c r="A83" s="26" t="s">
        <v>121</v>
      </c>
      <c r="B83" s="15"/>
      <c r="C83" s="67">
        <f>IF(B83=B$128,D$128,IF(B83=B$129,D$129,D$130))</f>
        <v>0</v>
      </c>
      <c r="D83" s="23">
        <f>IF(B83=B$128,C$128,IF(B83=B$129,C$129,C$130))</f>
        <v>0</v>
      </c>
      <c r="E83" s="24"/>
      <c r="F83" s="120"/>
      <c r="G83" s="102" t="s">
        <v>74</v>
      </c>
    </row>
    <row r="84" spans="1:8" s="20" customFormat="1" ht="15.75" x14ac:dyDescent="0.25">
      <c r="A84" s="25" t="s">
        <v>110</v>
      </c>
      <c r="B84" s="21"/>
      <c r="C84" s="22">
        <f>AVERAGE(C85:C89)</f>
        <v>0</v>
      </c>
      <c r="D84" s="13">
        <f>AVERAGE(D85:D89)</f>
        <v>0</v>
      </c>
      <c r="E84" s="19">
        <v>0.05</v>
      </c>
      <c r="F84" s="121"/>
      <c r="G84" s="104"/>
    </row>
    <row r="85" spans="1:8" s="17" customFormat="1" ht="15.75" x14ac:dyDescent="0.25">
      <c r="A85" s="26" t="s">
        <v>111</v>
      </c>
      <c r="B85" s="14"/>
      <c r="C85" s="67">
        <f>IF(B85=B$137,D$137,IF(B85=B$138,D$138,IF(B85=B$139,D$139,IF(B85=B$140,D$140,D$141))))</f>
        <v>0</v>
      </c>
      <c r="D85" s="23">
        <f>IF(B85=B$137,C$137,IF(B85=B$138,C$138,IF(B85=B$139,C$139,IF(B85=B$140,C$140,C$141))))</f>
        <v>0</v>
      </c>
      <c r="E85" s="24"/>
      <c r="F85" s="120"/>
      <c r="G85" s="43" t="s">
        <v>69</v>
      </c>
      <c r="H85" s="110">
        <f>AVERAGEIF(G85:G89,"=b",C85:C89)</f>
        <v>0</v>
      </c>
    </row>
    <row r="86" spans="1:8" s="17" customFormat="1" ht="31.5" x14ac:dyDescent="0.25">
      <c r="A86" s="26" t="s">
        <v>122</v>
      </c>
      <c r="B86" s="14"/>
      <c r="C86" s="67">
        <f>IF(B86=B$121,D$121,IF(B86=B$122,D$122,IF(B86=B$123,D$123,IF(B86=B$124,D$124,D$125))))</f>
        <v>0</v>
      </c>
      <c r="D86" s="23">
        <f>IF(B86=B$121,C$121,IF(B86=B$122,C$122,IF(B86=B$123,C$123,IF(B86=B$124,C$124,C$125))))</f>
        <v>0</v>
      </c>
      <c r="E86" s="24"/>
      <c r="F86" s="120"/>
      <c r="G86" s="43" t="s">
        <v>69</v>
      </c>
    </row>
    <row r="87" spans="1:8" s="17" customFormat="1" ht="15.75" x14ac:dyDescent="0.25">
      <c r="A87" s="26" t="s">
        <v>112</v>
      </c>
      <c r="B87" s="14"/>
      <c r="C87" s="67">
        <f>IF(B87=B$137,D$137,IF(B87=B$138,D$138,IF(B87=B$139,D$139,IF(B87=B$140,D$140,D$141))))</f>
        <v>0</v>
      </c>
      <c r="D87" s="23">
        <f>IF(B87=B$137,C$137,IF(B87=B$138,C$138,IF(B87=B$139,C$139,IF(B87=B$140,C$140,C$141))))</f>
        <v>0</v>
      </c>
      <c r="E87" s="24"/>
      <c r="F87" s="120"/>
      <c r="G87" s="102" t="s">
        <v>78</v>
      </c>
      <c r="H87" s="110">
        <f>AVERAGEIF(G85:G89,"=k",C85:C89)</f>
        <v>0</v>
      </c>
    </row>
    <row r="88" spans="1:8" s="17" customFormat="1" ht="15.75" x14ac:dyDescent="0.25">
      <c r="A88" s="26" t="s">
        <v>113</v>
      </c>
      <c r="B88" s="14"/>
      <c r="C88" s="67">
        <f>IF(B88=B$137,D$137,IF(B88=B$138,D$138,IF(B88=B$139,D$139,IF(B88=B$140,D$140,D$141))))</f>
        <v>0</v>
      </c>
      <c r="D88" s="23">
        <f>IF(B88=B$137,C$137,IF(B88=B$138,C$138,IF(B88=B$139,C$139,IF(B88=B$140,C$140,C$141))))</f>
        <v>0</v>
      </c>
      <c r="E88" s="24"/>
      <c r="F88" s="120"/>
      <c r="G88" s="43" t="s">
        <v>69</v>
      </c>
    </row>
    <row r="89" spans="1:8" s="17" customFormat="1" ht="31.5" x14ac:dyDescent="0.25">
      <c r="A89" s="26" t="s">
        <v>123</v>
      </c>
      <c r="B89" s="14"/>
      <c r="C89" s="67">
        <f>IF(B89=B$137,D$137,IF(B89=B$138,D$138,IF(B89=B$139,D$139,IF(B89=B$140,D$140,D$141))))</f>
        <v>0</v>
      </c>
      <c r="D89" s="23">
        <f>IF(B89=B$137,C$137,IF(B89=B$138,C$138,IF(B89=B$139,C$139,IF(B89=B$140,C$140,C$141))))</f>
        <v>0</v>
      </c>
      <c r="E89" s="24"/>
      <c r="F89" s="120"/>
      <c r="G89" s="102" t="s">
        <v>69</v>
      </c>
    </row>
    <row r="90" spans="1:8" s="11" customFormat="1" ht="15.75" x14ac:dyDescent="0.25">
      <c r="A90" s="25" t="s">
        <v>114</v>
      </c>
      <c r="B90" s="21"/>
      <c r="C90" s="22">
        <f>AVERAGE(C91:C92)</f>
        <v>0</v>
      </c>
      <c r="D90" s="13">
        <f>AVERAGE(D91:D92)</f>
        <v>0</v>
      </c>
      <c r="E90" s="19">
        <v>0.04</v>
      </c>
      <c r="F90" s="9"/>
      <c r="G90" s="104"/>
    </row>
    <row r="91" spans="1:8" s="11" customFormat="1" ht="31.5" x14ac:dyDescent="0.25">
      <c r="A91" s="26" t="s">
        <v>115</v>
      </c>
      <c r="B91" s="15"/>
      <c r="C91" s="67">
        <f>IF(B91=B$133,D$133,D$134)</f>
        <v>0</v>
      </c>
      <c r="D91" s="23">
        <f>IF(B91=B$128,C$128,IF(B91=B$129,C$129,C$130))</f>
        <v>0</v>
      </c>
      <c r="E91" s="24"/>
      <c r="F91" s="9"/>
      <c r="G91" s="103" t="s">
        <v>68</v>
      </c>
      <c r="H91" s="109">
        <f>AVERAGEIF(G91:G92,"=a",C91:C92)</f>
        <v>0</v>
      </c>
    </row>
    <row r="92" spans="1:8" s="11" customFormat="1" ht="31.5" x14ac:dyDescent="0.25">
      <c r="A92" s="26" t="s">
        <v>116</v>
      </c>
      <c r="B92" s="14"/>
      <c r="C92" s="67">
        <f>IF(B92=B$121,D$121,IF(B92=B$122,D$122,IF(B92=B$123,D$123,IF(B92=B$124,D$124,D$125))))</f>
        <v>0</v>
      </c>
      <c r="D92" s="23">
        <f>IF(B92=B$121,C$121,IF(B92=B$122,C$122,IF(B92=B$123,C$123,IF(B92=B$124,C$124,C$125))))</f>
        <v>0</v>
      </c>
      <c r="E92" s="24"/>
      <c r="F92" s="9"/>
      <c r="G92" s="103" t="s">
        <v>68</v>
      </c>
    </row>
    <row r="93" spans="1:8" s="11" customFormat="1" ht="15.75" x14ac:dyDescent="0.25">
      <c r="A93" s="25" t="s">
        <v>117</v>
      </c>
      <c r="B93" s="21"/>
      <c r="C93" s="22">
        <f>AVERAGE(C94:C96)</f>
        <v>0</v>
      </c>
      <c r="D93" s="13">
        <f>AVERAGE(D94:D96)</f>
        <v>0</v>
      </c>
      <c r="E93" s="19">
        <v>0.02</v>
      </c>
      <c r="F93" s="9"/>
      <c r="G93" s="104"/>
    </row>
    <row r="94" spans="1:8" s="11" customFormat="1" ht="15.75" x14ac:dyDescent="0.25">
      <c r="A94" s="26" t="s">
        <v>118</v>
      </c>
      <c r="B94" s="14"/>
      <c r="C94" s="67">
        <f>IF(B94=B$133,D$133,D$134)</f>
        <v>0</v>
      </c>
      <c r="D94" s="23">
        <f>IF(B94=B$128,C$128,IF(B94=B$129,C$129,C$130))</f>
        <v>0</v>
      </c>
      <c r="E94" s="24"/>
      <c r="F94" s="9"/>
      <c r="G94" s="104"/>
    </row>
    <row r="95" spans="1:8" s="17" customFormat="1" ht="15.75" x14ac:dyDescent="0.25">
      <c r="A95" s="26" t="s">
        <v>119</v>
      </c>
      <c r="B95" s="15"/>
      <c r="C95" s="67">
        <f>IF(B95=B$133,D$133,D$134)</f>
        <v>0</v>
      </c>
      <c r="D95" s="23">
        <f>IF(B95=B$128,C$128,IF(B95=B$129,C$129,C$130))</f>
        <v>0</v>
      </c>
      <c r="E95" s="24"/>
      <c r="F95" s="120"/>
      <c r="G95" s="102" t="s">
        <v>71</v>
      </c>
      <c r="H95" s="110">
        <f>AVERAGEIF(G95:G96,"=d",C95:C96)</f>
        <v>0</v>
      </c>
    </row>
    <row r="96" spans="1:8" s="17" customFormat="1" ht="15.75" x14ac:dyDescent="0.25">
      <c r="A96" s="25" t="s">
        <v>163</v>
      </c>
      <c r="B96" s="15"/>
      <c r="C96" s="22">
        <f>AVERAGE(C97:C99)</f>
        <v>0</v>
      </c>
      <c r="D96" s="13">
        <f>AVERAGE(D97:D99)</f>
        <v>0</v>
      </c>
      <c r="E96" s="125">
        <v>0.04</v>
      </c>
      <c r="F96" s="120"/>
      <c r="G96" s="43" t="s">
        <v>73</v>
      </c>
    </row>
    <row r="97" spans="1:8" s="17" customFormat="1" ht="31.5" x14ac:dyDescent="0.25">
      <c r="A97" s="26" t="s">
        <v>165</v>
      </c>
      <c r="B97" s="14"/>
      <c r="C97" s="67">
        <f>IF(B97=B$137,D$137,IF(B97=B$138,D$138,IF(B97=B$139,D$139,IF(B97=B$140,D$140,D$141))))</f>
        <v>0</v>
      </c>
      <c r="D97" s="23">
        <f>IF(B97=B$137,C$137,IF(B97=B$138,C$138,IF(B97=B$139,C$139,IF(B97=B$140,C$140,C$141))))</f>
        <v>0</v>
      </c>
      <c r="E97" s="24"/>
      <c r="F97" s="120"/>
      <c r="G97" s="24"/>
    </row>
    <row r="98" spans="1:8" s="17" customFormat="1" ht="31.5" x14ac:dyDescent="0.25">
      <c r="A98" s="26" t="s">
        <v>166</v>
      </c>
      <c r="B98" s="14"/>
      <c r="C98" s="67">
        <f t="shared" ref="C98:C99" si="0">IF(B98=B$121,D$121,IF(B98=B$122,D$122,IF(B98=B$123,D$123,IF(B98=B$124,D$124,D$125))))</f>
        <v>0</v>
      </c>
      <c r="D98" s="23">
        <f t="shared" ref="D98:D99" si="1">IF(B98=B$121,C$121,IF(B98=B$122,C$122,IF(B98=B$123,C$123,IF(B98=B$124,C$124,C$125))))</f>
        <v>0</v>
      </c>
      <c r="E98" s="24"/>
      <c r="F98" s="120"/>
      <c r="G98" s="24"/>
    </row>
    <row r="99" spans="1:8" s="17" customFormat="1" ht="31.5" x14ac:dyDescent="0.25">
      <c r="A99" s="26" t="s">
        <v>167</v>
      </c>
      <c r="B99" s="14"/>
      <c r="C99" s="67">
        <f t="shared" si="0"/>
        <v>0</v>
      </c>
      <c r="D99" s="23">
        <f t="shared" si="1"/>
        <v>0</v>
      </c>
      <c r="E99" s="24"/>
      <c r="F99" s="120"/>
      <c r="G99" s="24"/>
    </row>
    <row r="100" spans="1:8" s="20" customFormat="1" ht="15.75" x14ac:dyDescent="0.25">
      <c r="A100" s="25" t="s">
        <v>164</v>
      </c>
      <c r="B100" s="127"/>
      <c r="C100" s="22">
        <f>AVERAGE(C101:C103)</f>
        <v>0</v>
      </c>
      <c r="D100" s="13">
        <f>AVERAGE(D101:D103)</f>
        <v>0</v>
      </c>
      <c r="E100" s="128">
        <v>0.04</v>
      </c>
      <c r="F100" s="121"/>
      <c r="G100" s="129" t="s">
        <v>73</v>
      </c>
    </row>
    <row r="101" spans="1:8" s="17" customFormat="1" ht="31.5" x14ac:dyDescent="0.25">
      <c r="A101" s="123" t="s">
        <v>168</v>
      </c>
      <c r="B101" s="14"/>
      <c r="C101" s="67">
        <f>IF(B101=B$137,D$137,IF(B101=B$138,D$138,IF(B101=B$139,D$139,IF(B101=B$140,D$140,D$141))))</f>
        <v>0</v>
      </c>
      <c r="D101" s="23">
        <f>IF(B101=B$137,C$137,IF(B101=B$138,C$138,IF(B101=B$139,C$139,IF(B101=B$140,C$140,C$141))))</f>
        <v>0</v>
      </c>
      <c r="E101" s="24"/>
      <c r="F101" s="120"/>
      <c r="G101" s="24"/>
    </row>
    <row r="102" spans="1:8" s="17" customFormat="1" ht="31.5" x14ac:dyDescent="0.25">
      <c r="A102" s="123" t="s">
        <v>169</v>
      </c>
      <c r="B102" s="14"/>
      <c r="C102" s="67">
        <f t="shared" ref="C102:C103" si="2">IF(B102=B$121,D$121,IF(B102=B$122,D$122,IF(B102=B$123,D$123,IF(B102=B$124,D$124,D$125))))</f>
        <v>0</v>
      </c>
      <c r="D102" s="23">
        <f t="shared" ref="D102:D103" si="3">IF(B102=B$121,C$121,IF(B102=B$122,C$122,IF(B102=B$123,C$123,IF(B102=B$124,C$124,C$125))))</f>
        <v>0</v>
      </c>
      <c r="E102" s="24"/>
      <c r="F102" s="120"/>
      <c r="G102" s="24"/>
    </row>
    <row r="103" spans="1:8" s="17" customFormat="1" ht="15.75" x14ac:dyDescent="0.25">
      <c r="A103" s="124" t="s">
        <v>170</v>
      </c>
      <c r="B103" s="14"/>
      <c r="C103" s="67">
        <f t="shared" si="2"/>
        <v>0</v>
      </c>
      <c r="D103" s="23">
        <f t="shared" si="3"/>
        <v>0</v>
      </c>
      <c r="E103" s="24"/>
      <c r="F103" s="120"/>
      <c r="G103" s="24"/>
    </row>
    <row r="104" spans="1:8" ht="15.75" x14ac:dyDescent="0.25">
      <c r="A104" s="136" t="s">
        <v>27</v>
      </c>
      <c r="B104" s="137"/>
      <c r="C104" s="65">
        <f>C67+C61*$E61+C56*$E56+C53*$E53+C47*$E47+C44*$E44+C38*$E38+C29*$E29+C24*$E24+C16*$E16</f>
        <v>0</v>
      </c>
      <c r="D104" s="75">
        <f>D67*$E67+D61*$E61+D56*$E56+D53*$E53+D47*$E47+D44*$E44+D38*$E38+D29*$E29+D24*$E24+D16*$E16</f>
        <v>0</v>
      </c>
      <c r="E104" s="65">
        <f>E67+E61+E56+E53+E47+E44+E38+E29+E24+E16</f>
        <v>0.95</v>
      </c>
      <c r="F104" s="10"/>
      <c r="G104" s="104"/>
    </row>
    <row r="105" spans="1:8" x14ac:dyDescent="0.2">
      <c r="A105" s="12"/>
      <c r="B105" s="12"/>
      <c r="C105" s="55"/>
      <c r="D105" s="12"/>
      <c r="E105" s="12"/>
      <c r="F105" s="57"/>
      <c r="G105" s="58"/>
    </row>
    <row r="106" spans="1:8" ht="54" x14ac:dyDescent="0.25">
      <c r="A106" s="76" t="s">
        <v>9</v>
      </c>
      <c r="B106" s="76"/>
      <c r="C106" s="77"/>
      <c r="D106" s="76" t="s">
        <v>10</v>
      </c>
      <c r="E106" s="76" t="s">
        <v>11</v>
      </c>
      <c r="F106" s="76" t="s">
        <v>12</v>
      </c>
      <c r="G106" s="78"/>
    </row>
    <row r="107" spans="1:8" ht="15.75" x14ac:dyDescent="0.25">
      <c r="A107" s="63" t="s">
        <v>28</v>
      </c>
      <c r="B107" s="21"/>
      <c r="C107" s="79">
        <f>AVERAGE(C108:C114)</f>
        <v>0</v>
      </c>
      <c r="D107" s="13">
        <f>AVERAGE(D108:D114)</f>
        <v>0</v>
      </c>
      <c r="E107" s="80">
        <v>0.05</v>
      </c>
      <c r="F107" s="7"/>
      <c r="G107" s="66"/>
    </row>
    <row r="108" spans="1:8" ht="15.75" x14ac:dyDescent="0.25">
      <c r="A108" s="23" t="s">
        <v>81</v>
      </c>
      <c r="B108" s="14"/>
      <c r="C108" s="67">
        <f t="shared" ref="C108" si="4">IF(B108=B$133,D$133,D$134)</f>
        <v>0</v>
      </c>
      <c r="D108" s="23">
        <f t="shared" ref="D108:D114" si="5">IF(B108=B$128,C$128,IF(B108=B$129,C$129,C$130))</f>
        <v>0</v>
      </c>
      <c r="E108" s="28"/>
      <c r="F108" s="7"/>
      <c r="G108" s="103" t="s">
        <v>74</v>
      </c>
      <c r="H108" s="109">
        <f>AVERAGEIF(G108:G114,"=g",C108:C114)</f>
        <v>0</v>
      </c>
    </row>
    <row r="109" spans="1:8" ht="15.75" x14ac:dyDescent="0.25">
      <c r="A109" s="23" t="s">
        <v>29</v>
      </c>
      <c r="B109" s="14"/>
      <c r="C109" s="67">
        <f t="shared" ref="C109:C114" si="6">IF(B109=B$128,D$128,IF(B109=B$129,D$129,D$130))</f>
        <v>0</v>
      </c>
      <c r="D109" s="23">
        <f t="shared" si="5"/>
        <v>0</v>
      </c>
      <c r="E109" s="24"/>
      <c r="F109" s="8"/>
      <c r="G109" s="102" t="s">
        <v>74</v>
      </c>
    </row>
    <row r="110" spans="1:8" ht="31.5" x14ac:dyDescent="0.25">
      <c r="A110" s="23" t="s">
        <v>30</v>
      </c>
      <c r="B110" s="14"/>
      <c r="C110" s="67">
        <f t="shared" si="6"/>
        <v>0</v>
      </c>
      <c r="D110" s="23">
        <f t="shared" si="5"/>
        <v>0</v>
      </c>
      <c r="E110" s="24"/>
      <c r="F110" s="8"/>
      <c r="G110" s="102" t="s">
        <v>74</v>
      </c>
    </row>
    <row r="111" spans="1:8" ht="15.75" x14ac:dyDescent="0.25">
      <c r="A111" s="23" t="s">
        <v>31</v>
      </c>
      <c r="B111" s="14"/>
      <c r="C111" s="67">
        <f t="shared" si="6"/>
        <v>0</v>
      </c>
      <c r="D111" s="23">
        <f t="shared" si="5"/>
        <v>0</v>
      </c>
      <c r="E111" s="24"/>
      <c r="F111" s="8"/>
      <c r="G111" s="102" t="s">
        <v>74</v>
      </c>
    </row>
    <row r="112" spans="1:8" s="4" customFormat="1" ht="15.75" x14ac:dyDescent="0.25">
      <c r="A112" s="23" t="s">
        <v>32</v>
      </c>
      <c r="B112" s="14"/>
      <c r="C112" s="67">
        <f t="shared" si="6"/>
        <v>0</v>
      </c>
      <c r="D112" s="23">
        <f t="shared" si="5"/>
        <v>0</v>
      </c>
      <c r="E112" s="24"/>
      <c r="F112" s="8"/>
      <c r="G112" s="102" t="s">
        <v>74</v>
      </c>
    </row>
    <row r="113" spans="1:7" ht="31.5" x14ac:dyDescent="0.25">
      <c r="A113" s="23" t="s">
        <v>33</v>
      </c>
      <c r="B113" s="14"/>
      <c r="C113" s="67">
        <f t="shared" si="6"/>
        <v>0</v>
      </c>
      <c r="D113" s="23">
        <f t="shared" si="5"/>
        <v>0</v>
      </c>
      <c r="E113" s="24"/>
      <c r="F113" s="8"/>
      <c r="G113" s="102" t="s">
        <v>74</v>
      </c>
    </row>
    <row r="114" spans="1:7" s="6" customFormat="1" ht="20.25" x14ac:dyDescent="0.3">
      <c r="A114" s="23" t="s">
        <v>34</v>
      </c>
      <c r="B114" s="14"/>
      <c r="C114" s="67">
        <f t="shared" si="6"/>
        <v>0</v>
      </c>
      <c r="D114" s="23">
        <f t="shared" si="5"/>
        <v>0</v>
      </c>
      <c r="E114" s="24"/>
      <c r="F114" s="8"/>
      <c r="G114" s="102" t="s">
        <v>74</v>
      </c>
    </row>
    <row r="115" spans="1:7" ht="15.75" x14ac:dyDescent="0.25">
      <c r="A115" s="136" t="s">
        <v>27</v>
      </c>
      <c r="B115" s="137"/>
      <c r="C115" s="81">
        <f>C107*E107</f>
        <v>0</v>
      </c>
      <c r="D115" s="82">
        <f>D107*E107</f>
        <v>0</v>
      </c>
      <c r="E115" s="19">
        <f>E107</f>
        <v>0.05</v>
      </c>
      <c r="F115" s="9"/>
      <c r="G115" s="104"/>
    </row>
    <row r="116" spans="1:7" ht="20.25" x14ac:dyDescent="0.3">
      <c r="A116" s="138" t="s">
        <v>131</v>
      </c>
      <c r="B116" s="139"/>
      <c r="C116" s="90">
        <f>C115+C104</f>
        <v>0</v>
      </c>
      <c r="D116" s="86">
        <f>D115+D104</f>
        <v>0</v>
      </c>
      <c r="E116" s="37">
        <f>E115+E104</f>
        <v>1</v>
      </c>
      <c r="F116" s="96"/>
      <c r="G116" s="105"/>
    </row>
    <row r="117" spans="1:7" x14ac:dyDescent="0.2">
      <c r="A117" s="83"/>
      <c r="B117" s="83"/>
      <c r="C117" s="84"/>
      <c r="D117" s="83"/>
      <c r="E117" s="12"/>
      <c r="F117" s="57"/>
      <c r="G117" s="58"/>
    </row>
    <row r="118" spans="1:7" x14ac:dyDescent="0.2">
      <c r="A118" s="130" t="s">
        <v>171</v>
      </c>
      <c r="B118" s="131"/>
      <c r="C118" s="131"/>
      <c r="D118" s="131"/>
      <c r="E118" s="131"/>
      <c r="F118" s="131"/>
      <c r="G118" s="131"/>
    </row>
    <row r="119" spans="1:7" s="11" customFormat="1" x14ac:dyDescent="0.2">
      <c r="A119" s="126"/>
      <c r="B119" s="117"/>
      <c r="C119" s="117"/>
      <c r="D119" s="117"/>
      <c r="E119" s="117"/>
      <c r="F119" s="117"/>
      <c r="G119" s="117"/>
    </row>
    <row r="120" spans="1:7" ht="25.5" x14ac:dyDescent="0.2">
      <c r="A120" s="35"/>
      <c r="B120" s="30" t="s">
        <v>54</v>
      </c>
      <c r="C120" s="54"/>
      <c r="D120" s="29"/>
      <c r="E120" s="46"/>
      <c r="F120" s="116"/>
      <c r="G120" s="58"/>
    </row>
    <row r="121" spans="1:7" x14ac:dyDescent="0.2">
      <c r="A121" s="47"/>
      <c r="B121" s="32" t="s">
        <v>52</v>
      </c>
      <c r="C121" s="91">
        <v>4</v>
      </c>
      <c r="D121" s="33">
        <v>1</v>
      </c>
      <c r="E121" s="48"/>
      <c r="F121" s="116"/>
      <c r="G121" s="58"/>
    </row>
    <row r="122" spans="1:7" x14ac:dyDescent="0.2">
      <c r="A122" s="47"/>
      <c r="B122" s="32" t="s">
        <v>53</v>
      </c>
      <c r="C122" s="91">
        <v>3</v>
      </c>
      <c r="D122" s="33">
        <v>0.85</v>
      </c>
      <c r="E122" s="48"/>
      <c r="F122" s="116"/>
      <c r="G122" s="58"/>
    </row>
    <row r="123" spans="1:7" x14ac:dyDescent="0.2">
      <c r="A123" s="47"/>
      <c r="B123" s="32" t="s">
        <v>55</v>
      </c>
      <c r="C123" s="91">
        <v>2</v>
      </c>
      <c r="D123" s="33">
        <v>0.75</v>
      </c>
      <c r="E123" s="48"/>
      <c r="F123" s="116"/>
      <c r="G123" s="58"/>
    </row>
    <row r="124" spans="1:7" x14ac:dyDescent="0.2">
      <c r="A124" s="47"/>
      <c r="B124" s="32" t="s">
        <v>56</v>
      </c>
      <c r="C124" s="91">
        <v>1</v>
      </c>
      <c r="D124" s="33">
        <v>0.5</v>
      </c>
      <c r="E124" s="48"/>
      <c r="F124" s="116"/>
      <c r="G124" s="58"/>
    </row>
    <row r="125" spans="1:7" x14ac:dyDescent="0.2">
      <c r="A125" s="47"/>
      <c r="B125" s="32" t="s">
        <v>57</v>
      </c>
      <c r="C125" s="91">
        <v>0</v>
      </c>
      <c r="D125" s="33">
        <v>0</v>
      </c>
      <c r="E125" s="48"/>
      <c r="F125" s="116"/>
      <c r="G125" s="58"/>
    </row>
    <row r="126" spans="1:7" x14ac:dyDescent="0.2">
      <c r="A126" s="16"/>
      <c r="B126" s="34"/>
      <c r="C126" s="92"/>
      <c r="D126" s="12"/>
      <c r="E126" s="49"/>
      <c r="F126" s="116"/>
      <c r="G126" s="58"/>
    </row>
    <row r="127" spans="1:7" ht="25.5" x14ac:dyDescent="0.2">
      <c r="A127" s="35"/>
      <c r="B127" s="30" t="s">
        <v>58</v>
      </c>
      <c r="C127" s="93"/>
      <c r="D127" s="29"/>
      <c r="E127" s="46"/>
      <c r="F127" s="116"/>
      <c r="G127" s="58"/>
    </row>
    <row r="128" spans="1:7" x14ac:dyDescent="0.2">
      <c r="A128" s="47"/>
      <c r="B128" s="32" t="s">
        <v>39</v>
      </c>
      <c r="C128" s="91">
        <v>4</v>
      </c>
      <c r="D128" s="33">
        <v>1</v>
      </c>
      <c r="E128" s="48"/>
      <c r="F128" s="116"/>
      <c r="G128" s="58"/>
    </row>
    <row r="129" spans="1:7" x14ac:dyDescent="0.2">
      <c r="A129" s="47"/>
      <c r="B129" s="32" t="s">
        <v>59</v>
      </c>
      <c r="C129" s="91">
        <v>2</v>
      </c>
      <c r="D129" s="33">
        <v>0.75</v>
      </c>
      <c r="E129" s="48"/>
      <c r="F129" s="116"/>
      <c r="G129" s="58"/>
    </row>
    <row r="130" spans="1:7" x14ac:dyDescent="0.2">
      <c r="A130" s="47"/>
      <c r="B130" s="32" t="s">
        <v>40</v>
      </c>
      <c r="C130" s="91">
        <v>0</v>
      </c>
      <c r="D130" s="33">
        <v>0</v>
      </c>
      <c r="E130" s="48"/>
      <c r="F130" s="116"/>
      <c r="G130" s="58"/>
    </row>
    <row r="131" spans="1:7" x14ac:dyDescent="0.2">
      <c r="A131" s="16"/>
      <c r="B131" s="34"/>
      <c r="C131" s="92"/>
      <c r="D131" s="12"/>
      <c r="E131" s="49"/>
      <c r="F131" s="116"/>
      <c r="G131" s="58"/>
    </row>
    <row r="132" spans="1:7" ht="25.5" x14ac:dyDescent="0.2">
      <c r="A132" s="35"/>
      <c r="B132" s="30" t="s">
        <v>60</v>
      </c>
      <c r="C132" s="93"/>
      <c r="D132" s="29"/>
      <c r="E132" s="46"/>
      <c r="F132" s="116"/>
      <c r="G132" s="58"/>
    </row>
    <row r="133" spans="1:7" x14ac:dyDescent="0.2">
      <c r="A133" s="47"/>
      <c r="B133" s="32" t="s">
        <v>39</v>
      </c>
      <c r="C133" s="91">
        <v>4</v>
      </c>
      <c r="D133" s="33">
        <v>1</v>
      </c>
      <c r="E133" s="48"/>
      <c r="F133" s="116"/>
      <c r="G133" s="58"/>
    </row>
    <row r="134" spans="1:7" x14ac:dyDescent="0.2">
      <c r="A134" s="47"/>
      <c r="B134" s="32" t="s">
        <v>40</v>
      </c>
      <c r="C134" s="91">
        <v>0</v>
      </c>
      <c r="D134" s="33">
        <v>0</v>
      </c>
      <c r="E134" s="48"/>
      <c r="F134" s="116"/>
      <c r="G134" s="58"/>
    </row>
    <row r="135" spans="1:7" x14ac:dyDescent="0.2">
      <c r="A135" s="49"/>
      <c r="B135" s="12"/>
      <c r="C135" s="94"/>
      <c r="D135" s="12"/>
      <c r="E135" s="49"/>
      <c r="F135" s="116"/>
      <c r="G135" s="58"/>
    </row>
    <row r="136" spans="1:7" x14ac:dyDescent="0.2">
      <c r="A136" s="31"/>
      <c r="B136" s="36" t="s">
        <v>61</v>
      </c>
      <c r="C136" s="95"/>
      <c r="D136" s="29"/>
      <c r="E136" s="46"/>
      <c r="F136" s="116"/>
      <c r="G136" s="58"/>
    </row>
    <row r="137" spans="1:7" x14ac:dyDescent="0.2">
      <c r="A137" s="50"/>
      <c r="B137" s="18" t="s">
        <v>62</v>
      </c>
      <c r="C137" s="91">
        <v>4</v>
      </c>
      <c r="D137" s="33">
        <v>1</v>
      </c>
      <c r="E137" s="48"/>
      <c r="F137" s="116"/>
      <c r="G137" s="58"/>
    </row>
    <row r="138" spans="1:7" x14ac:dyDescent="0.2">
      <c r="A138" s="50"/>
      <c r="B138" s="18" t="s">
        <v>63</v>
      </c>
      <c r="C138" s="91">
        <v>3</v>
      </c>
      <c r="D138" s="33">
        <v>0.85</v>
      </c>
      <c r="E138" s="48"/>
      <c r="F138" s="116"/>
      <c r="G138" s="58"/>
    </row>
    <row r="139" spans="1:7" x14ac:dyDescent="0.2">
      <c r="A139" s="50"/>
      <c r="B139" s="18" t="s">
        <v>64</v>
      </c>
      <c r="C139" s="91">
        <v>2</v>
      </c>
      <c r="D139" s="33">
        <v>0.75</v>
      </c>
      <c r="E139" s="48"/>
      <c r="F139" s="116"/>
      <c r="G139" s="58"/>
    </row>
    <row r="140" spans="1:7" x14ac:dyDescent="0.2">
      <c r="A140" s="50"/>
      <c r="B140" s="18" t="s">
        <v>65</v>
      </c>
      <c r="C140" s="91">
        <v>1</v>
      </c>
      <c r="D140" s="33">
        <v>0.5</v>
      </c>
      <c r="E140" s="48"/>
      <c r="F140" s="116"/>
      <c r="G140" s="58"/>
    </row>
    <row r="141" spans="1:7" x14ac:dyDescent="0.2">
      <c r="A141" s="50"/>
      <c r="B141" s="18" t="s">
        <v>66</v>
      </c>
      <c r="C141" s="91">
        <v>0</v>
      </c>
      <c r="D141" s="33">
        <v>0</v>
      </c>
      <c r="E141" s="48"/>
      <c r="F141" s="116"/>
      <c r="G141" s="58"/>
    </row>
    <row r="142" spans="1:7" x14ac:dyDescent="0.2">
      <c r="A142" s="49"/>
      <c r="B142" s="12"/>
      <c r="C142" s="55"/>
      <c r="D142" s="12"/>
      <c r="E142" s="49"/>
      <c r="F142" s="116"/>
      <c r="G142" s="58"/>
    </row>
  </sheetData>
  <mergeCells count="27">
    <mergeCell ref="F12:G12"/>
    <mergeCell ref="F13:G13"/>
    <mergeCell ref="A14:G14"/>
    <mergeCell ref="B8:E8"/>
    <mergeCell ref="B9:E9"/>
    <mergeCell ref="B10:E10"/>
    <mergeCell ref="B11:E11"/>
    <mergeCell ref="F8:G8"/>
    <mergeCell ref="F9:G9"/>
    <mergeCell ref="F10:G10"/>
    <mergeCell ref="F11:G11"/>
    <mergeCell ref="A118:G118"/>
    <mergeCell ref="A1:G1"/>
    <mergeCell ref="A2:G2"/>
    <mergeCell ref="A3:G3"/>
    <mergeCell ref="A5:G5"/>
    <mergeCell ref="B7:E7"/>
    <mergeCell ref="A6:G6"/>
    <mergeCell ref="A4:G4"/>
    <mergeCell ref="F7:G7"/>
    <mergeCell ref="A115:B115"/>
    <mergeCell ref="A116:B116"/>
    <mergeCell ref="A104:B104"/>
    <mergeCell ref="B12:E12"/>
    <mergeCell ref="B13:E13"/>
    <mergeCell ref="A23:G23"/>
    <mergeCell ref="A22:G22"/>
  </mergeCells>
  <phoneticPr fontId="3" type="noConversion"/>
  <dataValidations count="5">
    <dataValidation type="list" allowBlank="1" showInputMessage="1" showErrorMessage="1" sqref="B57:B60 B45 B17:B21 B25:B28 B30:B34 B36:B37 B39:B43 B75 B48:B52 B54:B55 B86 B92 B79 B98:B99 B102:B103" xr:uid="{00000000-0002-0000-0000-000000000000}">
      <formula1>$B$121:$B$125</formula1>
    </dataValidation>
    <dataValidation type="list" allowBlank="1" showInputMessage="1" showErrorMessage="1" sqref="D66" xr:uid="{00000000-0002-0000-0000-000001000000}">
      <formula1>#REF!</formula1>
    </dataValidation>
    <dataValidation type="list" allowBlank="1" showInputMessage="1" showErrorMessage="1" sqref="B35 B46 B87:B89 B85 B64:B65 B69 B71 B73 B97 B101" xr:uid="{00000000-0002-0000-0000-000002000000}">
      <formula1>$B$137:$B$141</formula1>
    </dataValidation>
    <dataValidation type="list" allowBlank="1" showInputMessage="1" showErrorMessage="1" sqref="B62:B63 B109:B114 B81:B83 B78" xr:uid="{00000000-0002-0000-0000-000003000000}">
      <formula1>$B$128:$B$130</formula1>
    </dataValidation>
    <dataValidation type="list" allowBlank="1" showInputMessage="1" showErrorMessage="1" sqref="B91 B108 B76 B94:B96 B100" xr:uid="{00000000-0002-0000-0000-000004000000}">
      <formula1>$B$133:$B$134</formula1>
    </dataValidation>
  </dataValidations>
  <pageMargins left="0.75" right="0.75" top="1" bottom="1" header="0.5" footer="0.5"/>
  <pageSetup paperSize="5" scale="81" fitToHeight="0" orientation="landscape" r:id="rId1"/>
  <headerFooter alignWithMargins="0"/>
  <rowBreaks count="1" manualBreakCount="1">
    <brk id="11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zoomScale="80" zoomScaleNormal="80" workbookViewId="0">
      <selection activeCell="D2" sqref="D2"/>
    </sheetView>
  </sheetViews>
  <sheetFormatPr defaultRowHeight="12.75" x14ac:dyDescent="0.2"/>
  <cols>
    <col min="1" max="1" width="11.7109375" style="11" customWidth="1"/>
    <col min="2" max="2" width="70.7109375" style="5" customWidth="1"/>
    <col min="3" max="3" width="17.28515625" customWidth="1"/>
    <col min="4" max="4" width="17.28515625" style="11" customWidth="1"/>
    <col min="5" max="5" width="17.28515625" style="113" customWidth="1"/>
    <col min="6" max="6" width="13.7109375" customWidth="1"/>
    <col min="7" max="7" width="13.85546875" customWidth="1"/>
    <col min="8" max="8" width="16.7109375" style="113" customWidth="1"/>
  </cols>
  <sheetData>
    <row r="1" spans="1:8" s="98" customFormat="1" ht="63" x14ac:dyDescent="0.25">
      <c r="A1" s="99" t="s">
        <v>146</v>
      </c>
      <c r="B1" s="99" t="s">
        <v>160</v>
      </c>
      <c r="C1" s="99" t="s">
        <v>142</v>
      </c>
      <c r="D1" s="99" t="s">
        <v>144</v>
      </c>
      <c r="E1" s="111" t="s">
        <v>149</v>
      </c>
      <c r="F1" s="99" t="s">
        <v>143</v>
      </c>
      <c r="G1" s="99" t="s">
        <v>144</v>
      </c>
      <c r="H1" s="111" t="s">
        <v>149</v>
      </c>
    </row>
    <row r="2" spans="1:8" s="5" customFormat="1" ht="38.25" x14ac:dyDescent="0.2">
      <c r="A2" s="100">
        <v>1</v>
      </c>
      <c r="B2" s="100" t="s">
        <v>132</v>
      </c>
      <c r="C2" s="101" t="s">
        <v>72</v>
      </c>
      <c r="D2" s="106">
        <f>('Final Report Evaluation'!H25*'Final Report Evaluation'!E24+'Final Report Evaluation'!H30*'Final Report Evaluation'!E29)/('Final Report Evaluation'!E24+'Final Report Evaluation'!E29)</f>
        <v>0</v>
      </c>
      <c r="E2" s="112" t="s">
        <v>154</v>
      </c>
      <c r="F2" s="100"/>
      <c r="G2" s="100"/>
      <c r="H2" s="114"/>
    </row>
    <row r="3" spans="1:8" s="5" customFormat="1" ht="38.25" x14ac:dyDescent="0.2">
      <c r="A3" s="100">
        <v>2</v>
      </c>
      <c r="B3" s="100" t="s">
        <v>133</v>
      </c>
      <c r="C3" s="101" t="s">
        <v>71</v>
      </c>
      <c r="D3" s="106">
        <f>('Final Report Evaluation'!H39*'Final Report Evaluation'!E38+'Final Report Evaluation'!H95*'Final Report Evaluation'!E93)/('Final Report Evaluation'!E38+'Final Report Evaluation'!E93)</f>
        <v>0</v>
      </c>
      <c r="E3" s="112" t="s">
        <v>155</v>
      </c>
      <c r="F3" s="100"/>
      <c r="G3" s="100"/>
      <c r="H3" s="114"/>
    </row>
    <row r="4" spans="1:8" s="5" customFormat="1" ht="25.5" x14ac:dyDescent="0.2">
      <c r="A4" s="100">
        <v>3</v>
      </c>
      <c r="B4" s="100" t="s">
        <v>134</v>
      </c>
      <c r="C4" s="101" t="s">
        <v>68</v>
      </c>
      <c r="D4" s="106">
        <f>('Final Report Evaluation'!H76*'Final Report Evaluation'!E74)/('Final Report Evaluation'!E74)</f>
        <v>0</v>
      </c>
      <c r="E4" s="112" t="s">
        <v>150</v>
      </c>
      <c r="F4" s="100"/>
      <c r="G4" s="100"/>
      <c r="H4" s="114"/>
    </row>
    <row r="5" spans="1:8" s="5" customFormat="1" ht="38.25" x14ac:dyDescent="0.2">
      <c r="A5" s="100">
        <v>4</v>
      </c>
      <c r="B5" s="100" t="s">
        <v>135</v>
      </c>
      <c r="C5" s="101" t="s">
        <v>70</v>
      </c>
      <c r="D5" s="106">
        <f>('Final Report Evaluation'!H71*'Final Report Evaluation'!E70+'Final Report Evaluation'!H73*'Final Report Evaluation'!E72+'Final Report Evaluation'!H75*'Final Report Evaluation'!E74+'Final Report Evaluation'!H81*'Final Report Evaluation'!E80)/('Final Report Evaluation'!E70+'Final Report Evaluation'!E72+'Final Report Evaluation'!E74+'Final Report Evaluation'!E80)</f>
        <v>0</v>
      </c>
      <c r="E5" s="112" t="s">
        <v>151</v>
      </c>
      <c r="F5" s="100"/>
      <c r="G5" s="100"/>
      <c r="H5" s="114"/>
    </row>
    <row r="6" spans="1:8" s="5" customFormat="1" ht="25.5" x14ac:dyDescent="0.2">
      <c r="A6" s="100">
        <v>5</v>
      </c>
      <c r="B6" s="100" t="s">
        <v>136</v>
      </c>
      <c r="C6" s="101" t="s">
        <v>69</v>
      </c>
      <c r="D6" s="106">
        <f>'Final Report Evaluation'!H85</f>
        <v>0</v>
      </c>
      <c r="E6" s="112" t="s">
        <v>152</v>
      </c>
      <c r="F6" s="101"/>
      <c r="G6" s="100"/>
      <c r="H6" s="114"/>
    </row>
    <row r="7" spans="1:8" s="5" customFormat="1" ht="38.25" x14ac:dyDescent="0.2">
      <c r="A7" s="100">
        <v>6</v>
      </c>
      <c r="B7" s="100" t="s">
        <v>137</v>
      </c>
      <c r="C7" s="101" t="s">
        <v>74</v>
      </c>
      <c r="D7" s="106">
        <f>('Final Report Evaluation'!H17*'Final Report Evaluation'!E16+'Final Report Evaluation'!H28*'Final Report Evaluation'!E24+'Final Report Evaluation'!H57*'Final Report Evaluation'!E56+'Final Report Evaluation'!H69*'Final Report Evaluation'!E68+'Final Report Evaluation'!H78*'Final Report Evaluation'!E77+'Final Report Evaluation'!H82*'Final Report Evaluation'!E80+'Final Report Evaluation'!H108*'Final Report Evaluation'!E107)/('Final Report Evaluation'!E16+'Final Report Evaluation'!E24+'Final Report Evaluation'!E56+'Final Report Evaluation'!E68+'Final Report Evaluation'!E77+'Final Report Evaluation'!E80+'Final Report Evaluation'!E107)</f>
        <v>0</v>
      </c>
      <c r="E7" s="112" t="s">
        <v>156</v>
      </c>
      <c r="F7" s="100"/>
      <c r="G7" s="100"/>
      <c r="H7" s="114"/>
    </row>
    <row r="8" spans="1:8" s="5" customFormat="1" ht="25.5" x14ac:dyDescent="0.2">
      <c r="A8" s="100">
        <v>7</v>
      </c>
      <c r="B8" s="100" t="s">
        <v>141</v>
      </c>
      <c r="C8" s="101" t="s">
        <v>68</v>
      </c>
      <c r="D8" s="106">
        <f>('Final Report Evaluation'!H91*'Final Report Evaluation'!E90)/('Final Report Evaluation'!E90)</f>
        <v>0</v>
      </c>
      <c r="E8" s="112" t="s">
        <v>153</v>
      </c>
      <c r="F8" s="100"/>
      <c r="G8" s="100"/>
      <c r="H8" s="114"/>
    </row>
    <row r="9" spans="1:8" s="5" customFormat="1" ht="38.25" x14ac:dyDescent="0.2">
      <c r="A9" s="100">
        <v>8</v>
      </c>
      <c r="B9" s="100" t="s">
        <v>138</v>
      </c>
      <c r="C9" s="101" t="s">
        <v>73</v>
      </c>
      <c r="D9" s="106">
        <f>('Final Report Evaluation'!H49*'Final Report Evaluation'!E47)/('Final Report Evaluation'!E47)</f>
        <v>0</v>
      </c>
      <c r="E9" s="112" t="s">
        <v>157</v>
      </c>
      <c r="F9" s="101" t="s">
        <v>75</v>
      </c>
      <c r="G9" s="107">
        <f>('Final Report Evaluation'!H50*'Final Report Evaluation'!E47)/('Final Report Evaluation'!E47)</f>
        <v>0</v>
      </c>
      <c r="H9" s="112" t="s">
        <v>157</v>
      </c>
    </row>
    <row r="10" spans="1:8" s="5" customFormat="1" ht="25.5" x14ac:dyDescent="0.2">
      <c r="A10" s="100">
        <v>9</v>
      </c>
      <c r="B10" s="100" t="s">
        <v>139</v>
      </c>
      <c r="C10" s="101" t="s">
        <v>78</v>
      </c>
      <c r="D10" s="106">
        <f>('Final Report Evaluation'!H87*'Final Report Evaluation'!E84)/('Final Report Evaluation'!E84)</f>
        <v>0</v>
      </c>
      <c r="E10" s="112" t="s">
        <v>152</v>
      </c>
      <c r="F10" s="100"/>
      <c r="G10" s="100"/>
      <c r="H10" s="114"/>
    </row>
    <row r="11" spans="1:8" s="5" customFormat="1" ht="25.5" x14ac:dyDescent="0.2">
      <c r="A11" s="100">
        <v>10</v>
      </c>
      <c r="B11" s="108" t="s">
        <v>148</v>
      </c>
      <c r="C11" s="101" t="s">
        <v>77</v>
      </c>
      <c r="D11" s="106">
        <f>('Final Report Evaluation'!H35*'Final Report Evaluation'!E29+'Final Report Evaluation'!H45*'Final Report Evaluation'!E44+'Final Report Evaluation'!H63*'Final Report Evaluation'!E61)/('Final Report Evaluation'!E29+'Final Report Evaluation'!E44+'Final Report Evaluation'!E61)</f>
        <v>0</v>
      </c>
      <c r="E11" s="112" t="s">
        <v>158</v>
      </c>
      <c r="F11" s="100"/>
      <c r="G11" s="100"/>
      <c r="H11" s="114"/>
    </row>
    <row r="12" spans="1:8" ht="25.5" x14ac:dyDescent="0.2">
      <c r="A12" s="1">
        <v>11</v>
      </c>
      <c r="B12" s="100" t="s">
        <v>140</v>
      </c>
      <c r="C12" s="101" t="s">
        <v>76</v>
      </c>
      <c r="D12" s="106">
        <f>('Final Report Evaluation'!H27*'Final Report Evaluation'!E24+'Final Report Evaluation'!H59*'Final Report Evaluation'!E56+'Final Report Evaluation'!H62*'Final Report Evaluation'!E61)/('Final Report Evaluation'!E24+'Final Report Evaluation'!E56+'Final Report Evaluation'!E61)</f>
        <v>0</v>
      </c>
      <c r="E12" s="112" t="s">
        <v>159</v>
      </c>
      <c r="F12" s="1"/>
      <c r="G12" s="1"/>
      <c r="H12" s="115"/>
    </row>
  </sheetData>
  <sheetProtection sheet="1" objects="1" scenarios="1"/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 Report Evaluation</vt:lpstr>
      <vt:lpstr>Course Outcomes</vt:lpstr>
      <vt:lpstr>'Final Report Evaluation'!Print_Area</vt:lpstr>
      <vt:lpstr>'Final Report Evaluation'!Print_Titles</vt:lpstr>
    </vt:vector>
  </TitlesOfParts>
  <Company>UPRM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Vega</dc:creator>
  <cp:lastModifiedBy>cesaraceros</cp:lastModifiedBy>
  <cp:lastPrinted>2014-05-19T14:33:33Z</cp:lastPrinted>
  <dcterms:created xsi:type="dcterms:W3CDTF">2007-05-20T23:21:37Z</dcterms:created>
  <dcterms:modified xsi:type="dcterms:W3CDTF">2018-03-26T22:45:18Z</dcterms:modified>
</cp:coreProperties>
</file>